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0BCFF68B-4AAD-443C-BF83-6D4B6A97EE6D}" xr6:coauthVersionLast="47" xr6:coauthVersionMax="47" xr10:uidLastSave="{00000000-0000-0000-0000-000000000000}"/>
  <bookViews>
    <workbookView xWindow="-104" yWindow="-104" windowWidth="22326" windowHeight="11947" xr2:uid="{45129124-71CE-4D77-82B7-FE7A49693E0A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G5" i="9"/>
  <c r="H11" i="9" s="1"/>
  <c r="C79" i="8"/>
  <c r="C78" i="8"/>
  <c r="C77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C80" i="8" s="1"/>
  <c r="D56" i="8"/>
  <c r="F51" i="8"/>
  <c r="F50" i="8"/>
  <c r="F48" i="8"/>
  <c r="C48" i="8"/>
  <c r="F47" i="8"/>
  <c r="C47" i="8"/>
  <c r="F44" i="8"/>
  <c r="F40" i="8"/>
  <c r="A39" i="8"/>
  <c r="H34" i="8"/>
  <c r="F55" i="8" s="1"/>
  <c r="E34" i="8"/>
  <c r="A34" i="8"/>
  <c r="H29" i="8"/>
  <c r="F54" i="8" s="1"/>
  <c r="E29" i="8"/>
  <c r="A29" i="8"/>
  <c r="H24" i="8"/>
  <c r="F52" i="8" s="1"/>
  <c r="H23" i="8"/>
  <c r="H22" i="8"/>
  <c r="H21" i="8"/>
  <c r="F49" i="8" s="1"/>
  <c r="H20" i="8"/>
  <c r="H19" i="8"/>
  <c r="E17" i="8"/>
  <c r="H15" i="8"/>
  <c r="F46" i="8" s="1"/>
  <c r="H14" i="8"/>
  <c r="F45" i="8" s="1"/>
  <c r="C14" i="8"/>
  <c r="I13" i="8"/>
  <c r="G53" i="8" s="1"/>
  <c r="H12" i="8"/>
  <c r="H11" i="8"/>
  <c r="F43" i="8" s="1"/>
  <c r="H10" i="8"/>
  <c r="F42" i="8" s="1"/>
  <c r="H9" i="8"/>
  <c r="F41" i="8" s="1"/>
  <c r="H8" i="8"/>
  <c r="H7" i="8"/>
  <c r="F39" i="8" s="1"/>
  <c r="E5" i="8"/>
  <c r="H132" i="7"/>
  <c r="C128" i="7"/>
  <c r="E123" i="7"/>
  <c r="G119" i="7"/>
  <c r="G118" i="7"/>
  <c r="H117" i="7"/>
  <c r="H113" i="7"/>
  <c r="H106" i="7"/>
  <c r="H102" i="7"/>
  <c r="H100" i="7"/>
  <c r="H97" i="7"/>
  <c r="H95" i="7"/>
  <c r="H92" i="7"/>
  <c r="G86" i="7"/>
  <c r="H85" i="7"/>
  <c r="G79" i="7"/>
  <c r="G75" i="7"/>
  <c r="H74" i="7"/>
  <c r="H66" i="7"/>
  <c r="H61" i="7"/>
  <c r="H53" i="7"/>
  <c r="G51" i="7"/>
  <c r="G68" i="7" s="1"/>
  <c r="G45" i="7"/>
  <c r="F45" i="7"/>
  <c r="C45" i="7"/>
  <c r="H42" i="7"/>
  <c r="G38" i="7"/>
  <c r="G37" i="7"/>
  <c r="H36" i="7"/>
  <c r="H26" i="7"/>
  <c r="H27" i="7" s="1"/>
  <c r="H32" i="7" s="1"/>
  <c r="H25" i="7"/>
  <c r="H20" i="7"/>
  <c r="F12" i="7"/>
  <c r="H9" i="7"/>
  <c r="H7" i="7"/>
  <c r="H6" i="7"/>
  <c r="B4" i="7"/>
  <c r="B3" i="7"/>
  <c r="H132" i="6"/>
  <c r="C128" i="6"/>
  <c r="G119" i="6"/>
  <c r="G118" i="6"/>
  <c r="H117" i="6"/>
  <c r="H113" i="6"/>
  <c r="H106" i="6"/>
  <c r="H102" i="6"/>
  <c r="H100" i="6"/>
  <c r="H97" i="6"/>
  <c r="H95" i="6"/>
  <c r="H92" i="6"/>
  <c r="H85" i="6"/>
  <c r="G79" i="6"/>
  <c r="H79" i="6" s="1"/>
  <c r="H74" i="6"/>
  <c r="H66" i="6"/>
  <c r="H57" i="6"/>
  <c r="H56" i="6"/>
  <c r="H53" i="6"/>
  <c r="G45" i="6"/>
  <c r="F45" i="6"/>
  <c r="C45" i="6"/>
  <c r="H42" i="6"/>
  <c r="G38" i="6"/>
  <c r="H38" i="6" s="1"/>
  <c r="G37" i="6"/>
  <c r="H37" i="6" s="1"/>
  <c r="H39" i="6" s="1"/>
  <c r="H67" i="6" s="1"/>
  <c r="H36" i="6"/>
  <c r="H32" i="6"/>
  <c r="H26" i="6"/>
  <c r="H25" i="6"/>
  <c r="H20" i="6"/>
  <c r="F12" i="6"/>
  <c r="H9" i="6"/>
  <c r="H7" i="6"/>
  <c r="H6" i="6"/>
  <c r="B4" i="6"/>
  <c r="B3" i="6"/>
  <c r="H134" i="5"/>
  <c r="E129" i="5"/>
  <c r="E123" i="5"/>
  <c r="G120" i="5"/>
  <c r="G119" i="5"/>
  <c r="H118" i="5"/>
  <c r="H114" i="5"/>
  <c r="H107" i="5"/>
  <c r="H103" i="5"/>
  <c r="H101" i="5"/>
  <c r="H98" i="5"/>
  <c r="H96" i="5"/>
  <c r="G88" i="5"/>
  <c r="H86" i="5"/>
  <c r="G80" i="5"/>
  <c r="G77" i="5"/>
  <c r="H75" i="5"/>
  <c r="G68" i="5"/>
  <c r="H67" i="5"/>
  <c r="H53" i="5"/>
  <c r="F45" i="5"/>
  <c r="C45" i="5"/>
  <c r="G45" i="5" s="1"/>
  <c r="H42" i="5"/>
  <c r="G39" i="5"/>
  <c r="G38" i="5"/>
  <c r="G37" i="5"/>
  <c r="H36" i="5"/>
  <c r="H28" i="5"/>
  <c r="H26" i="5"/>
  <c r="H32" i="5" s="1"/>
  <c r="H25" i="5"/>
  <c r="H20" i="5"/>
  <c r="F12" i="5"/>
  <c r="H9" i="5"/>
  <c r="H7" i="5"/>
  <c r="C129" i="5" s="1"/>
  <c r="B3" i="5"/>
  <c r="H134" i="4"/>
  <c r="E123" i="4"/>
  <c r="G120" i="4"/>
  <c r="G119" i="4"/>
  <c r="H118" i="4"/>
  <c r="H114" i="4"/>
  <c r="H107" i="4"/>
  <c r="H101" i="4"/>
  <c r="H98" i="4"/>
  <c r="H103" i="4" s="1"/>
  <c r="H96" i="4"/>
  <c r="G91" i="4"/>
  <c r="H86" i="4"/>
  <c r="G80" i="4"/>
  <c r="H75" i="4"/>
  <c r="H67" i="4"/>
  <c r="H60" i="4"/>
  <c r="H59" i="4"/>
  <c r="H57" i="4"/>
  <c r="H53" i="4"/>
  <c r="F45" i="4"/>
  <c r="C45" i="4"/>
  <c r="G45" i="4" s="1"/>
  <c r="H42" i="4"/>
  <c r="G39" i="4"/>
  <c r="G68" i="4" s="1"/>
  <c r="G38" i="4"/>
  <c r="G37" i="4"/>
  <c r="H36" i="4"/>
  <c r="H25" i="4"/>
  <c r="H20" i="4"/>
  <c r="F12" i="4"/>
  <c r="H9" i="4"/>
  <c r="H7" i="4"/>
  <c r="C129" i="4" s="1"/>
  <c r="B3" i="4"/>
  <c r="H134" i="3"/>
  <c r="E129" i="3"/>
  <c r="G120" i="3"/>
  <c r="G119" i="3"/>
  <c r="H118" i="3"/>
  <c r="H114" i="3"/>
  <c r="H107" i="3"/>
  <c r="H103" i="3"/>
  <c r="H101" i="3"/>
  <c r="I98" i="3"/>
  <c r="I103" i="3" s="1"/>
  <c r="H98" i="3"/>
  <c r="H96" i="3"/>
  <c r="H86" i="3"/>
  <c r="G80" i="3"/>
  <c r="G77" i="3"/>
  <c r="H75" i="3"/>
  <c r="H67" i="3"/>
  <c r="I62" i="3"/>
  <c r="H62" i="3"/>
  <c r="I59" i="3"/>
  <c r="H59" i="3"/>
  <c r="H56" i="3"/>
  <c r="I55" i="3"/>
  <c r="H53" i="3"/>
  <c r="F45" i="3"/>
  <c r="C45" i="3"/>
  <c r="G45" i="3" s="1"/>
  <c r="H42" i="3"/>
  <c r="G38" i="3"/>
  <c r="H38" i="3" s="1"/>
  <c r="I37" i="3"/>
  <c r="G37" i="3"/>
  <c r="G39" i="3" s="1"/>
  <c r="G68" i="3" s="1"/>
  <c r="H36" i="3"/>
  <c r="I32" i="3"/>
  <c r="I135" i="3" s="1"/>
  <c r="H32" i="3"/>
  <c r="I26" i="3"/>
  <c r="H26" i="3"/>
  <c r="H25" i="3"/>
  <c r="H20" i="3"/>
  <c r="F12" i="3"/>
  <c r="H9" i="3"/>
  <c r="H7" i="3"/>
  <c r="C129" i="3" s="1"/>
  <c r="B3" i="3"/>
  <c r="G31" i="2"/>
  <c r="H31" i="2" s="1"/>
  <c r="H30" i="2"/>
  <c r="G30" i="2"/>
  <c r="H29" i="2"/>
  <c r="F76" i="8" s="1"/>
  <c r="G29" i="2"/>
  <c r="G28" i="2"/>
  <c r="H28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19" i="2" s="1"/>
  <c r="F6" i="2"/>
  <c r="F5" i="2"/>
  <c r="F4" i="2"/>
  <c r="F3" i="2"/>
  <c r="H183" i="1"/>
  <c r="H179" i="1"/>
  <c r="C179" i="1"/>
  <c r="C175" i="1"/>
  <c r="H175" i="1" s="1"/>
  <c r="C171" i="1"/>
  <c r="H171" i="1" s="1"/>
  <c r="H185" i="1" s="1"/>
  <c r="G89" i="8" s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66" i="1" s="1"/>
  <c r="G86" i="8" s="1"/>
  <c r="E84" i="1"/>
  <c r="D83" i="1"/>
  <c r="A83" i="1"/>
  <c r="D81" i="1"/>
  <c r="E123" i="6" s="1"/>
  <c r="D80" i="1"/>
  <c r="E123" i="3" s="1"/>
  <c r="D78" i="1"/>
  <c r="G72" i="1"/>
  <c r="G92" i="5" s="1"/>
  <c r="G71" i="1"/>
  <c r="G90" i="7" s="1"/>
  <c r="G70" i="1"/>
  <c r="G89" i="7" s="1"/>
  <c r="G69" i="1"/>
  <c r="G89" i="4" s="1"/>
  <c r="G68" i="1"/>
  <c r="G87" i="6" s="1"/>
  <c r="G67" i="1"/>
  <c r="G86" i="6" s="1"/>
  <c r="E61" i="1"/>
  <c r="G77" i="6" s="1"/>
  <c r="E60" i="1"/>
  <c r="G76" i="6" s="1"/>
  <c r="E59" i="1"/>
  <c r="G76" i="3" s="1"/>
  <c r="H54" i="1"/>
  <c r="H53" i="1"/>
  <c r="H52" i="1"/>
  <c r="H51" i="1"/>
  <c r="H50" i="1"/>
  <c r="H49" i="1"/>
  <c r="H48" i="1"/>
  <c r="H47" i="1"/>
  <c r="H55" i="1" s="1"/>
  <c r="F43" i="1"/>
  <c r="E43" i="1"/>
  <c r="I42" i="1" s="1"/>
  <c r="D43" i="1"/>
  <c r="A42" i="1"/>
  <c r="D40" i="1"/>
  <c r="E40" i="1" s="1"/>
  <c r="A39" i="1"/>
  <c r="F37" i="1"/>
  <c r="D37" i="1"/>
  <c r="E37" i="1" s="1"/>
  <c r="I36" i="1" s="1"/>
  <c r="I54" i="3" s="1"/>
  <c r="A36" i="1"/>
  <c r="F34" i="1"/>
  <c r="E34" i="1"/>
  <c r="I33" i="1"/>
  <c r="H54" i="3" s="1"/>
  <c r="A33" i="1"/>
  <c r="I30" i="1"/>
  <c r="I28" i="1"/>
  <c r="H61" i="6" s="1"/>
  <c r="I26" i="1"/>
  <c r="H60" i="3" s="1"/>
  <c r="D24" i="1"/>
  <c r="E24" i="1" s="1"/>
  <c r="I24" i="1" s="1"/>
  <c r="I22" i="1"/>
  <c r="H59" i="5" s="1"/>
  <c r="G22" i="1"/>
  <c r="E22" i="1"/>
  <c r="I20" i="1"/>
  <c r="H57" i="7" s="1"/>
  <c r="I18" i="1"/>
  <c r="H56" i="4" s="1"/>
  <c r="I16" i="1"/>
  <c r="H55" i="4" s="1"/>
  <c r="F7" i="1"/>
  <c r="H61" i="5" l="1"/>
  <c r="H62" i="7"/>
  <c r="H62" i="6"/>
  <c r="H61" i="4"/>
  <c r="H63" i="4"/>
  <c r="I63" i="3"/>
  <c r="I61" i="3"/>
  <c r="H63" i="3"/>
  <c r="H63" i="5"/>
  <c r="H61" i="3"/>
  <c r="H26" i="4"/>
  <c r="H32" i="4" s="1"/>
  <c r="F40" i="1"/>
  <c r="I39" i="1" s="1"/>
  <c r="H54" i="4" s="1"/>
  <c r="H64" i="4" s="1"/>
  <c r="H70" i="4" s="1"/>
  <c r="F123" i="5"/>
  <c r="F129" i="5" s="1"/>
  <c r="H41" i="6"/>
  <c r="H45" i="6" s="1"/>
  <c r="H37" i="7"/>
  <c r="H39" i="7" s="1"/>
  <c r="H67" i="7" s="1"/>
  <c r="H79" i="7"/>
  <c r="H80" i="5"/>
  <c r="H38" i="5"/>
  <c r="H135" i="5"/>
  <c r="H37" i="5"/>
  <c r="D34" i="9"/>
  <c r="C34" i="9"/>
  <c r="B34" i="9"/>
  <c r="H90" i="7"/>
  <c r="F80" i="8"/>
  <c r="G51" i="5"/>
  <c r="G51" i="3"/>
  <c r="H58" i="7"/>
  <c r="H58" i="5"/>
  <c r="I58" i="3"/>
  <c r="H58" i="3"/>
  <c r="H64" i="3" s="1"/>
  <c r="H70" i="3" s="1"/>
  <c r="H58" i="6"/>
  <c r="H58" i="4"/>
  <c r="G51" i="4"/>
  <c r="F78" i="8"/>
  <c r="H32" i="2"/>
  <c r="H54" i="7"/>
  <c r="H54" i="6"/>
  <c r="H63" i="6" s="1"/>
  <c r="H69" i="6" s="1"/>
  <c r="H133" i="7"/>
  <c r="H38" i="7"/>
  <c r="H41" i="7"/>
  <c r="H108" i="5"/>
  <c r="H108" i="4"/>
  <c r="H107" i="6"/>
  <c r="I108" i="3"/>
  <c r="H108" i="3"/>
  <c r="H107" i="7"/>
  <c r="H135" i="3"/>
  <c r="E62" i="1"/>
  <c r="I60" i="3"/>
  <c r="H80" i="3"/>
  <c r="G90" i="4"/>
  <c r="H62" i="5"/>
  <c r="G76" i="5"/>
  <c r="E124" i="5"/>
  <c r="G88" i="6"/>
  <c r="G93" i="6" s="1"/>
  <c r="H59" i="7"/>
  <c r="E122" i="7"/>
  <c r="F122" i="7" s="1"/>
  <c r="H37" i="3"/>
  <c r="H39" i="3" s="1"/>
  <c r="H68" i="3" s="1"/>
  <c r="H55" i="3"/>
  <c r="I80" i="3"/>
  <c r="G89" i="3"/>
  <c r="E124" i="3"/>
  <c r="F123" i="3" s="1"/>
  <c r="F129" i="3" s="1"/>
  <c r="G87" i="5"/>
  <c r="H55" i="6"/>
  <c r="H133" i="6"/>
  <c r="G39" i="7"/>
  <c r="G67" i="7" s="1"/>
  <c r="H60" i="7"/>
  <c r="G91" i="7"/>
  <c r="H54" i="5"/>
  <c r="G90" i="6"/>
  <c r="E128" i="7"/>
  <c r="H5" i="9"/>
  <c r="I38" i="3"/>
  <c r="I39" i="3" s="1"/>
  <c r="H57" i="3"/>
  <c r="G78" i="3"/>
  <c r="H62" i="4"/>
  <c r="G76" i="4"/>
  <c r="E124" i="4"/>
  <c r="F123" i="4" s="1"/>
  <c r="H55" i="5"/>
  <c r="G89" i="5"/>
  <c r="H59" i="6"/>
  <c r="E122" i="6"/>
  <c r="F122" i="6" s="1"/>
  <c r="H51" i="7"/>
  <c r="H68" i="7" s="1"/>
  <c r="G87" i="7"/>
  <c r="H6" i="9"/>
  <c r="G78" i="5"/>
  <c r="G76" i="7"/>
  <c r="I57" i="3"/>
  <c r="G87" i="4"/>
  <c r="H56" i="5"/>
  <c r="G39" i="6"/>
  <c r="G67" i="6" s="1"/>
  <c r="H60" i="6"/>
  <c r="G91" i="6"/>
  <c r="G77" i="7"/>
  <c r="H7" i="9"/>
  <c r="G89" i="6"/>
  <c r="I56" i="3"/>
  <c r="I64" i="3" s="1"/>
  <c r="I70" i="3" s="1"/>
  <c r="E80" i="1"/>
  <c r="E83" i="1" s="1"/>
  <c r="G87" i="3"/>
  <c r="G91" i="3"/>
  <c r="G77" i="4"/>
  <c r="E129" i="4"/>
  <c r="H57" i="5"/>
  <c r="G90" i="5"/>
  <c r="G75" i="6"/>
  <c r="G88" i="7"/>
  <c r="H8" i="9"/>
  <c r="G90" i="3"/>
  <c r="G92" i="4"/>
  <c r="G88" i="4"/>
  <c r="H55" i="7"/>
  <c r="G78" i="4"/>
  <c r="G91" i="5"/>
  <c r="G51" i="6"/>
  <c r="E128" i="6"/>
  <c r="F128" i="6" s="1"/>
  <c r="H56" i="7"/>
  <c r="H9" i="9"/>
  <c r="G88" i="3"/>
  <c r="G92" i="3"/>
  <c r="H60" i="5"/>
  <c r="H10" i="9"/>
  <c r="I68" i="3" l="1"/>
  <c r="I41" i="3"/>
  <c r="B33" i="9"/>
  <c r="D33" i="9"/>
  <c r="C33" i="9"/>
  <c r="G94" i="3"/>
  <c r="H77" i="7"/>
  <c r="H46" i="7"/>
  <c r="H50" i="7"/>
  <c r="H49" i="7"/>
  <c r="H44" i="7"/>
  <c r="H43" i="7"/>
  <c r="H48" i="7"/>
  <c r="H73" i="7"/>
  <c r="H75" i="7" s="1"/>
  <c r="H47" i="7"/>
  <c r="H70" i="7"/>
  <c r="D28" i="9"/>
  <c r="C28" i="9"/>
  <c r="B28" i="9"/>
  <c r="B35" i="9" s="1"/>
  <c r="G69" i="3"/>
  <c r="H80" i="4"/>
  <c r="H38" i="4"/>
  <c r="H135" i="4"/>
  <c r="H37" i="4"/>
  <c r="H39" i="4" s="1"/>
  <c r="H68" i="4" s="1"/>
  <c r="G79" i="4"/>
  <c r="G78" i="7"/>
  <c r="G79" i="3"/>
  <c r="G79" i="5"/>
  <c r="G78" i="6"/>
  <c r="G69" i="5"/>
  <c r="H86" i="7"/>
  <c r="H51" i="6"/>
  <c r="G68" i="6"/>
  <c r="G69" i="4"/>
  <c r="H64" i="5"/>
  <c r="H70" i="5" s="1"/>
  <c r="H63" i="7"/>
  <c r="H69" i="7" s="1"/>
  <c r="H76" i="7"/>
  <c r="D31" i="9"/>
  <c r="C31" i="9"/>
  <c r="B31" i="9"/>
  <c r="C29" i="9"/>
  <c r="D29" i="9"/>
  <c r="B29" i="9"/>
  <c r="H45" i="7"/>
  <c r="D32" i="9"/>
  <c r="C32" i="9"/>
  <c r="B32" i="9"/>
  <c r="D30" i="9"/>
  <c r="C30" i="9"/>
  <c r="B30" i="9"/>
  <c r="G94" i="5"/>
  <c r="H41" i="3"/>
  <c r="G94" i="4"/>
  <c r="H44" i="6"/>
  <c r="H43" i="6"/>
  <c r="H50" i="6"/>
  <c r="H49" i="6"/>
  <c r="H48" i="6"/>
  <c r="H73" i="6"/>
  <c r="H75" i="6" s="1"/>
  <c r="H47" i="6"/>
  <c r="H46" i="6"/>
  <c r="F128" i="7"/>
  <c r="F129" i="4"/>
  <c r="G93" i="7"/>
  <c r="H39" i="5"/>
  <c r="H47" i="3" l="1"/>
  <c r="H49" i="3"/>
  <c r="H74" i="3"/>
  <c r="H50" i="3"/>
  <c r="H48" i="3"/>
  <c r="H44" i="3"/>
  <c r="H43" i="3"/>
  <c r="H46" i="3"/>
  <c r="H45" i="3"/>
  <c r="C35" i="9"/>
  <c r="D35" i="9"/>
  <c r="H41" i="4"/>
  <c r="H68" i="5"/>
  <c r="H41" i="5"/>
  <c r="H134" i="7"/>
  <c r="H76" i="6"/>
  <c r="H80" i="6" s="1"/>
  <c r="H135" i="6" s="1"/>
  <c r="H77" i="6"/>
  <c r="H78" i="6"/>
  <c r="I48" i="3"/>
  <c r="I46" i="3"/>
  <c r="I44" i="3"/>
  <c r="I49" i="3"/>
  <c r="I50" i="3"/>
  <c r="I43" i="3"/>
  <c r="I47" i="3"/>
  <c r="I74" i="3"/>
  <c r="I45" i="3"/>
  <c r="I79" i="3"/>
  <c r="H68" i="6"/>
  <c r="H70" i="6" s="1"/>
  <c r="H86" i="6"/>
  <c r="H78" i="7"/>
  <c r="H80" i="7" s="1"/>
  <c r="H51" i="3"/>
  <c r="I51" i="3"/>
  <c r="I69" i="3" s="1"/>
  <c r="I71" i="3"/>
  <c r="H135" i="7" l="1"/>
  <c r="H84" i="7"/>
  <c r="I76" i="3"/>
  <c r="I81" i="3" s="1"/>
  <c r="I137" i="3" s="1"/>
  <c r="I77" i="3"/>
  <c r="I78" i="3"/>
  <c r="I136" i="3"/>
  <c r="I85" i="3"/>
  <c r="H49" i="5"/>
  <c r="H48" i="5"/>
  <c r="H74" i="5"/>
  <c r="H47" i="5"/>
  <c r="H46" i="5"/>
  <c r="H43" i="5"/>
  <c r="H50" i="5"/>
  <c r="H44" i="5"/>
  <c r="H45" i="5"/>
  <c r="H51" i="5"/>
  <c r="H69" i="3"/>
  <c r="H71" i="3" s="1"/>
  <c r="I87" i="3"/>
  <c r="H87" i="3"/>
  <c r="H76" i="3"/>
  <c r="H81" i="3" s="1"/>
  <c r="H137" i="3" s="1"/>
  <c r="H77" i="3"/>
  <c r="H78" i="3"/>
  <c r="H134" i="6"/>
  <c r="H84" i="6"/>
  <c r="H47" i="4"/>
  <c r="H74" i="4"/>
  <c r="H48" i="4"/>
  <c r="H44" i="4"/>
  <c r="H43" i="4"/>
  <c r="H49" i="4"/>
  <c r="H50" i="4"/>
  <c r="H46" i="4"/>
  <c r="H45" i="4"/>
  <c r="H51" i="4"/>
  <c r="H79" i="3"/>
  <c r="H76" i="4" l="1"/>
  <c r="H78" i="4"/>
  <c r="H77" i="4"/>
  <c r="H79" i="4"/>
  <c r="H77" i="5"/>
  <c r="H78" i="5"/>
  <c r="H76" i="5"/>
  <c r="H79" i="5"/>
  <c r="H136" i="3"/>
  <c r="H85" i="3"/>
  <c r="I93" i="3"/>
  <c r="I89" i="3"/>
  <c r="I92" i="3"/>
  <c r="I91" i="3"/>
  <c r="I90" i="3"/>
  <c r="I88" i="3"/>
  <c r="I94" i="3" s="1"/>
  <c r="I102" i="3" s="1"/>
  <c r="I104" i="3" s="1"/>
  <c r="H87" i="6"/>
  <c r="H93" i="6" s="1"/>
  <c r="H101" i="6" s="1"/>
  <c r="H103" i="6" s="1"/>
  <c r="H91" i="6"/>
  <c r="H89" i="6"/>
  <c r="H88" i="6"/>
  <c r="H90" i="6"/>
  <c r="H69" i="5"/>
  <c r="H71" i="5" s="1"/>
  <c r="H87" i="5"/>
  <c r="H69" i="4"/>
  <c r="H71" i="4" s="1"/>
  <c r="H87" i="4"/>
  <c r="H89" i="7"/>
  <c r="H88" i="7"/>
  <c r="H91" i="7"/>
  <c r="H87" i="7"/>
  <c r="I138" i="3" l="1"/>
  <c r="I115" i="3"/>
  <c r="H136" i="6"/>
  <c r="H114" i="6"/>
  <c r="H93" i="7"/>
  <c r="H101" i="7" s="1"/>
  <c r="H103" i="7" s="1"/>
  <c r="H81" i="5"/>
  <c r="H137" i="5" s="1"/>
  <c r="H136" i="4"/>
  <c r="H85" i="4"/>
  <c r="H136" i="5"/>
  <c r="H81" i="4"/>
  <c r="H137" i="4" s="1"/>
  <c r="H93" i="3"/>
  <c r="H92" i="3"/>
  <c r="H91" i="3"/>
  <c r="H89" i="3"/>
  <c r="H88" i="3"/>
  <c r="H90" i="3"/>
  <c r="H93" i="4" l="1"/>
  <c r="H89" i="4"/>
  <c r="H91" i="4"/>
  <c r="H92" i="4"/>
  <c r="H90" i="4"/>
  <c r="H88" i="4"/>
  <c r="H94" i="3"/>
  <c r="H102" i="3" s="1"/>
  <c r="H104" i="3" s="1"/>
  <c r="H136" i="7"/>
  <c r="H114" i="7"/>
  <c r="H129" i="6"/>
  <c r="H140" i="6"/>
  <c r="H108" i="6"/>
  <c r="H111" i="6" s="1"/>
  <c r="H137" i="6" s="1"/>
  <c r="H118" i="6"/>
  <c r="H119" i="6"/>
  <c r="H138" i="6"/>
  <c r="H85" i="5"/>
  <c r="I109" i="3"/>
  <c r="I112" i="3" s="1"/>
  <c r="I139" i="3" s="1"/>
  <c r="I140" i="3" s="1"/>
  <c r="I119" i="3"/>
  <c r="I120" i="3" s="1"/>
  <c r="I142" i="3" s="1"/>
  <c r="E76" i="8" l="1"/>
  <c r="G76" i="8" s="1"/>
  <c r="F29" i="8"/>
  <c r="G29" i="8" s="1"/>
  <c r="H139" i="6"/>
  <c r="H120" i="6"/>
  <c r="H108" i="7"/>
  <c r="H111" i="7" s="1"/>
  <c r="H137" i="7" s="1"/>
  <c r="H118" i="7"/>
  <c r="I130" i="3"/>
  <c r="H138" i="7"/>
  <c r="H138" i="3"/>
  <c r="H115" i="3"/>
  <c r="H93" i="5"/>
  <c r="H92" i="5"/>
  <c r="H88" i="5"/>
  <c r="H90" i="5"/>
  <c r="H91" i="5"/>
  <c r="H89" i="5"/>
  <c r="H94" i="4"/>
  <c r="H102" i="4" s="1"/>
  <c r="H104" i="4" s="1"/>
  <c r="I141" i="3" l="1"/>
  <c r="I121" i="3"/>
  <c r="H138" i="4"/>
  <c r="H115" i="4"/>
  <c r="H119" i="7"/>
  <c r="H129" i="7" s="1"/>
  <c r="H140" i="7"/>
  <c r="H94" i="5"/>
  <c r="H102" i="5" s="1"/>
  <c r="H104" i="5" s="1"/>
  <c r="I29" i="8"/>
  <c r="J29" i="8" s="1"/>
  <c r="D54" i="8"/>
  <c r="G54" i="8" s="1"/>
  <c r="H132" i="3"/>
  <c r="H109" i="3"/>
  <c r="H112" i="3" s="1"/>
  <c r="H139" i="3" s="1"/>
  <c r="H119" i="3"/>
  <c r="H120" i="3" s="1"/>
  <c r="H142" i="3" s="1"/>
  <c r="H140" i="3"/>
  <c r="F23" i="8" l="1"/>
  <c r="G23" i="8" s="1"/>
  <c r="F20" i="8"/>
  <c r="G20" i="8" s="1"/>
  <c r="F11" i="8"/>
  <c r="G11" i="8" s="1"/>
  <c r="F8" i="8"/>
  <c r="G8" i="8" s="1"/>
  <c r="F14" i="8"/>
  <c r="G14" i="8" s="1"/>
  <c r="F22" i="8"/>
  <c r="G22" i="8" s="1"/>
  <c r="F19" i="8"/>
  <c r="G19" i="8" s="1"/>
  <c r="F10" i="8"/>
  <c r="G10" i="8" s="1"/>
  <c r="F7" i="8"/>
  <c r="G7" i="8" s="1"/>
  <c r="F24" i="8"/>
  <c r="G24" i="8" s="1"/>
  <c r="F21" i="8"/>
  <c r="G21" i="8" s="1"/>
  <c r="F12" i="8"/>
  <c r="G12" i="8" s="1"/>
  <c r="F9" i="8"/>
  <c r="G9" i="8" s="1"/>
  <c r="H144" i="3"/>
  <c r="H120" i="7"/>
  <c r="H139" i="7"/>
  <c r="H138" i="5"/>
  <c r="H115" i="5"/>
  <c r="F34" i="8"/>
  <c r="G34" i="8" s="1"/>
  <c r="E78" i="8"/>
  <c r="G78" i="8" s="1"/>
  <c r="H132" i="4"/>
  <c r="H109" i="4"/>
  <c r="H112" i="4" s="1"/>
  <c r="H139" i="4" s="1"/>
  <c r="H140" i="4" s="1"/>
  <c r="H119" i="4"/>
  <c r="H120" i="4" s="1"/>
  <c r="H130" i="3"/>
  <c r="H130" i="4" l="1"/>
  <c r="H142" i="4"/>
  <c r="E61" i="8" s="1"/>
  <c r="G61" i="8" s="1"/>
  <c r="G80" i="8" s="1"/>
  <c r="I12" i="8"/>
  <c r="D44" i="8"/>
  <c r="G44" i="8" s="1"/>
  <c r="D52" i="8"/>
  <c r="G52" i="8" s="1"/>
  <c r="I24" i="8"/>
  <c r="D39" i="8"/>
  <c r="G39" i="8" s="1"/>
  <c r="I7" i="8"/>
  <c r="D55" i="8"/>
  <c r="G55" i="8" s="1"/>
  <c r="I34" i="8"/>
  <c r="J34" i="8" s="1"/>
  <c r="D47" i="8"/>
  <c r="G47" i="8" s="1"/>
  <c r="I19" i="8"/>
  <c r="D49" i="8"/>
  <c r="G49" i="8" s="1"/>
  <c r="I21" i="8"/>
  <c r="I14" i="8"/>
  <c r="D45" i="8"/>
  <c r="G45" i="8" s="1"/>
  <c r="I10" i="8"/>
  <c r="D42" i="8"/>
  <c r="G42" i="8" s="1"/>
  <c r="D40" i="8"/>
  <c r="G40" i="8" s="1"/>
  <c r="I8" i="8"/>
  <c r="H120" i="5"/>
  <c r="H130" i="5" s="1"/>
  <c r="H142" i="5"/>
  <c r="F15" i="8" s="1"/>
  <c r="G15" i="8" s="1"/>
  <c r="H132" i="5"/>
  <c r="H109" i="5"/>
  <c r="H112" i="5" s="1"/>
  <c r="H139" i="5" s="1"/>
  <c r="H119" i="5"/>
  <c r="D50" i="8"/>
  <c r="G50" i="8" s="1"/>
  <c r="I22" i="8"/>
  <c r="H140" i="5"/>
  <c r="H141" i="3"/>
  <c r="H121" i="3"/>
  <c r="D43" i="8"/>
  <c r="G43" i="8" s="1"/>
  <c r="I11" i="8"/>
  <c r="D48" i="8"/>
  <c r="G48" i="8" s="1"/>
  <c r="I20" i="8"/>
  <c r="D41" i="8"/>
  <c r="G41" i="8" s="1"/>
  <c r="I9" i="8"/>
  <c r="D51" i="8"/>
  <c r="G51" i="8" s="1"/>
  <c r="I23" i="8"/>
  <c r="H121" i="5" l="1"/>
  <c r="H141" i="5"/>
  <c r="J24" i="8"/>
  <c r="I15" i="8"/>
  <c r="J15" i="8" s="1"/>
  <c r="K36" i="8" s="1"/>
  <c r="D46" i="8"/>
  <c r="G46" i="8" s="1"/>
  <c r="G56" i="8" s="1"/>
  <c r="G83" i="8" s="1"/>
  <c r="G92" i="8" s="1"/>
  <c r="G95" i="8" s="1"/>
  <c r="H121" i="4"/>
  <c r="H14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04553E72-A4F1-41B7-901E-4AF44FED43A0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BE6C645D-C534-46E7-B0C1-5E8D49E6CAA6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4C2468E-4A41-4C24-8F83-A6883A3B48C0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0F351B23-1EDE-4466-9185-66019302F075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7037561-F92D-4A81-8FE0-4CF64027C8A6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41AFEE96-ACFF-4155-946F-02F2BA5AAA5D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A92124BD-0D93-49C7-A7BA-895EB6A719C4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<sst xmlns="http://schemas.openxmlformats.org/spreadsheetml/2006/main" count="1648" uniqueCount="476">
  <si>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</si>
  <si>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</si>
  <si>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</si>
  <si>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Mogi das Cruzes / SP</t>
  </si>
  <si>
    <t>Nº de meses de execução contratual:</t>
  </si>
  <si>
    <t>Valor do Salário Mínimo</t>
  </si>
  <si>
    <t>Nº da Licitação:</t>
  </si>
  <si>
    <t>Unidade de prestação dos serviços:</t>
  </si>
  <si>
    <t>ARF/Mogi das Cruzes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</si>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</sst>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8EB2F617-59B9-4C86-8961-F50F96B755B6}"/>
    <cellStyle name="Excel Built-in Percent" xfId="4" xr:uid="{DA086E53-67B0-4024-AB23-7CA3573D92DA}"/>
    <cellStyle name="Excel Built-in Percent 2" xfId="6" xr:uid="{A87840CB-0FB8-45C0-98ED-F4592CD83AD5}"/>
    <cellStyle name="Excel_BuiltIn_Currency" xfId="5" xr:uid="{C9F877DA-A4AC-43ED-912A-40E24D37257E}"/>
    <cellStyle name="Moeda" xfId="2" builtinId="4"/>
    <cellStyle name="Moeda_Plan1_1_Limpeza2011- Planilhas" xfId="8" xr:uid="{53931F59-CD8E-47E5-85A9-810E795BBB71}"/>
    <cellStyle name="Normal" xfId="0" builtinId="0"/>
    <cellStyle name="Normal 2" xfId="10" xr:uid="{E2015C4C-5C27-4E04-9F3D-7C70CEE8BDFF}"/>
    <cellStyle name="Normal_Limpeza2011- Planilhas" xfId="7" xr:uid="{F6171849-24EB-4B67-AA05-85FF7A62CC24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0D413-B0F3-485A-946C-BB2681E508F2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Mogi das Cruzes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127.26359999999998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5.3</v>
      </c>
      <c r="E34" s="43">
        <f>B34*C34*D34</f>
        <v>230.29559999999998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Mogi das Cruzes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117.92759999999998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5.3</v>
      </c>
      <c r="E37" s="43">
        <f>B37*C37*D37</f>
        <v>230.29559999999998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Mogi das Cruzes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168.47639999999998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5.3</v>
      </c>
      <c r="E40" s="43">
        <f>B40*C40*D40</f>
        <v>230.29559999999998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Mogi das Cruzes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117.35519999999998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5.3</v>
      </c>
      <c r="E43" s="43">
        <f>B43*C43*D43</f>
        <v>230.29559999999998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Mogi das Cruzes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0.04</v>
      </c>
      <c r="E83" s="116">
        <f>D83+$E$80</f>
        <v>0.13250000000000001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2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2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0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1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1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1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1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2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0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3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1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2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5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2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1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2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1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2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1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4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2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1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2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5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2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2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2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2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1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1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1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1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1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1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1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1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2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1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>
        <v>1</v>
      </c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1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1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>
        <v>1</v>
      </c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157</v>
      </c>
      <c r="B136" s="125"/>
      <c r="C136" s="125"/>
      <c r="D136" s="126" t="s">
        <v>105</v>
      </c>
      <c r="E136" s="130"/>
      <c r="F136" s="128">
        <v>1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158</v>
      </c>
      <c r="B137" s="125"/>
      <c r="C137" s="125"/>
      <c r="D137" s="126" t="s">
        <v>105</v>
      </c>
      <c r="E137" s="130"/>
      <c r="F137" s="128">
        <v>0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159</v>
      </c>
      <c r="B138" s="140"/>
      <c r="C138" s="141"/>
      <c r="D138" s="126" t="s">
        <v>105</v>
      </c>
      <c r="E138" s="130"/>
      <c r="F138" s="128">
        <v>0</v>
      </c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160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161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162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163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164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165</v>
      </c>
      <c r="D153" s="65" t="s">
        <v>105</v>
      </c>
      <c r="E153" s="124" t="s">
        <v>166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167</v>
      </c>
      <c r="B154" s="144"/>
      <c r="C154" s="145" t="s">
        <v>168</v>
      </c>
      <c r="D154" s="126" t="s">
        <v>169</v>
      </c>
      <c r="E154" s="127">
        <v>9.5</v>
      </c>
      <c r="F154" s="146">
        <v>1</v>
      </c>
      <c r="G154" s="146">
        <v>1</v>
      </c>
      <c r="H154" s="129">
        <f t="shared" ref="H154:H165" si="1">E154*F154/G154</f>
        <v>9.5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170</v>
      </c>
      <c r="B155" s="144"/>
      <c r="C155" s="145" t="s">
        <v>171</v>
      </c>
      <c r="D155" s="126" t="s">
        <v>172</v>
      </c>
      <c r="E155" s="130">
        <v>61.45</v>
      </c>
      <c r="F155" s="146">
        <v>2</v>
      </c>
      <c r="G155" s="146">
        <v>1</v>
      </c>
      <c r="H155" s="129">
        <f t="shared" si="1"/>
        <v>122.9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173</v>
      </c>
      <c r="B156" s="144"/>
      <c r="C156" s="145" t="s">
        <v>174</v>
      </c>
      <c r="D156" s="126" t="s">
        <v>175</v>
      </c>
      <c r="E156" s="130">
        <v>53.99</v>
      </c>
      <c r="F156" s="146">
        <v>5</v>
      </c>
      <c r="G156" s="146">
        <v>1</v>
      </c>
      <c r="H156" s="129">
        <f t="shared" si="1"/>
        <v>269.95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176</v>
      </c>
      <c r="B157" s="147"/>
      <c r="C157" s="145" t="s">
        <v>177</v>
      </c>
      <c r="D157" s="126" t="s">
        <v>178</v>
      </c>
      <c r="E157" s="130">
        <v>19.46</v>
      </c>
      <c r="F157" s="146">
        <v>7</v>
      </c>
      <c r="G157" s="146">
        <v>1</v>
      </c>
      <c r="H157" s="129">
        <f t="shared" si="1"/>
        <v>136.22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179</v>
      </c>
      <c r="B158" s="144"/>
      <c r="C158" s="145" t="s">
        <v>168</v>
      </c>
      <c r="D158" s="126" t="s">
        <v>180</v>
      </c>
      <c r="E158" s="130">
        <v>8.65</v>
      </c>
      <c r="F158" s="146">
        <v>3</v>
      </c>
      <c r="G158" s="146">
        <v>1</v>
      </c>
      <c r="H158" s="129">
        <f t="shared" si="1"/>
        <v>25.950000000000003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181</v>
      </c>
      <c r="B159" s="144"/>
      <c r="C159" s="145" t="s">
        <v>182</v>
      </c>
      <c r="D159" s="126" t="s">
        <v>183</v>
      </c>
      <c r="E159" s="130">
        <v>18.100000000000001</v>
      </c>
      <c r="F159" s="146">
        <v>1</v>
      </c>
      <c r="G159" s="146">
        <v>1</v>
      </c>
      <c r="H159" s="129">
        <f t="shared" si="1"/>
        <v>18.100000000000001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184</v>
      </c>
      <c r="B160" s="147"/>
      <c r="C160" s="145" t="s">
        <v>185</v>
      </c>
      <c r="D160" s="126" t="s">
        <v>183</v>
      </c>
      <c r="E160" s="130">
        <v>59.99</v>
      </c>
      <c r="F160" s="146">
        <v>1</v>
      </c>
      <c r="G160" s="146">
        <v>1</v>
      </c>
      <c r="H160" s="129">
        <f t="shared" si="1"/>
        <v>59.99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186</v>
      </c>
      <c r="B161" s="144"/>
      <c r="C161" s="145" t="s">
        <v>187</v>
      </c>
      <c r="D161" s="126" t="s">
        <v>105</v>
      </c>
      <c r="E161" s="130">
        <v>24.25</v>
      </c>
      <c r="F161" s="146">
        <v>4</v>
      </c>
      <c r="G161" s="146">
        <v>24</v>
      </c>
      <c r="H161" s="129">
        <f t="shared" si="1"/>
        <v>4.041666666666667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188</v>
      </c>
      <c r="B162" s="144"/>
      <c r="C162" s="145" t="s">
        <v>187</v>
      </c>
      <c r="D162" s="126" t="s">
        <v>105</v>
      </c>
      <c r="E162" s="130">
        <v>24.85</v>
      </c>
      <c r="F162" s="146">
        <v>2</v>
      </c>
      <c r="G162" s="146">
        <v>24</v>
      </c>
      <c r="H162" s="129">
        <f t="shared" si="1"/>
        <v>2.0708333333333333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189</v>
      </c>
      <c r="B163" s="144"/>
      <c r="C163" s="145" t="s">
        <v>187</v>
      </c>
      <c r="D163" s="126" t="s">
        <v>105</v>
      </c>
      <c r="E163" s="130">
        <v>22.96</v>
      </c>
      <c r="F163" s="146">
        <v>4</v>
      </c>
      <c r="G163" s="146">
        <v>24</v>
      </c>
      <c r="H163" s="129">
        <f t="shared" si="1"/>
        <v>3.8266666666666667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190</v>
      </c>
      <c r="B164" s="144"/>
      <c r="C164" s="145" t="s">
        <v>187</v>
      </c>
      <c r="D164" s="126" t="s">
        <v>105</v>
      </c>
      <c r="E164" s="130">
        <v>20.22</v>
      </c>
      <c r="F164" s="146">
        <v>2</v>
      </c>
      <c r="G164" s="146">
        <v>24</v>
      </c>
      <c r="H164" s="129">
        <f t="shared" si="1"/>
        <v>1.6849999999999998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191</v>
      </c>
      <c r="B165" s="144"/>
      <c r="C165" s="145" t="s">
        <v>187</v>
      </c>
      <c r="D165" s="126" t="s">
        <v>105</v>
      </c>
      <c r="E165" s="130">
        <v>22.2</v>
      </c>
      <c r="F165" s="146">
        <v>2</v>
      </c>
      <c r="G165" s="146">
        <v>24</v>
      </c>
      <c r="H165" s="129">
        <f t="shared" si="1"/>
        <v>1.8499999999999999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192</v>
      </c>
      <c r="B166" s="69"/>
      <c r="C166" s="69"/>
      <c r="D166" s="69"/>
      <c r="E166" s="69"/>
      <c r="F166" s="69"/>
      <c r="G166" s="69"/>
      <c r="H166" s="148">
        <f>SUM(H154:H165)</f>
        <v>656.08416666666676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193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194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195</v>
      </c>
      <c r="B170" s="149" t="s">
        <v>196</v>
      </c>
      <c r="C170" s="149" t="s">
        <v>197</v>
      </c>
      <c r="D170" s="150" t="s">
        <v>198</v>
      </c>
      <c r="E170" s="150"/>
      <c r="F170" s="150"/>
      <c r="G170" s="150"/>
      <c r="H170" s="151" t="s">
        <v>199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290</v>
      </c>
      <c r="B171" s="153">
        <v>0.11</v>
      </c>
      <c r="C171" s="154">
        <f>A171*B171</f>
        <v>31.9</v>
      </c>
      <c r="D171" s="155" t="s">
        <v>200</v>
      </c>
      <c r="E171" s="155"/>
      <c r="F171" s="155"/>
      <c r="G171" s="155"/>
      <c r="H171" s="156">
        <f>C171*2</f>
        <v>63.8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201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202</v>
      </c>
      <c r="B174" s="149" t="s">
        <v>196</v>
      </c>
      <c r="C174" s="149" t="s">
        <v>197</v>
      </c>
      <c r="D174" s="150" t="s">
        <v>198</v>
      </c>
      <c r="E174" s="150"/>
      <c r="F174" s="150"/>
      <c r="G174" s="150"/>
      <c r="H174" s="151" t="s">
        <v>199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>
        <v>1</v>
      </c>
      <c r="B175" s="153">
        <v>18.899999999999999</v>
      </c>
      <c r="C175" s="154">
        <f>A175*B175</f>
        <v>18.899999999999999</v>
      </c>
      <c r="D175" s="155" t="s">
        <v>200</v>
      </c>
      <c r="E175" s="155"/>
      <c r="F175" s="155"/>
      <c r="G175" s="155"/>
      <c r="H175" s="156">
        <f>C175*2</f>
        <v>37.799999999999997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203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204</v>
      </c>
      <c r="B178" s="149" t="s">
        <v>196</v>
      </c>
      <c r="C178" s="149" t="s">
        <v>197</v>
      </c>
      <c r="D178" s="150" t="s">
        <v>198</v>
      </c>
      <c r="E178" s="150"/>
      <c r="F178" s="150"/>
      <c r="G178" s="150"/>
      <c r="H178" s="151" t="s">
        <v>199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0</v>
      </c>
      <c r="B179" s="153">
        <v>0.23</v>
      </c>
      <c r="C179" s="154">
        <f>A179*B179</f>
        <v>0</v>
      </c>
      <c r="D179" s="155" t="s">
        <v>205</v>
      </c>
      <c r="E179" s="155"/>
      <c r="F179" s="155"/>
      <c r="G179" s="155"/>
      <c r="H179" s="156">
        <f>C179*6</f>
        <v>0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206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207</v>
      </c>
      <c r="B182" s="160"/>
      <c r="C182" s="149" t="s">
        <v>25</v>
      </c>
      <c r="D182" s="150" t="s">
        <v>198</v>
      </c>
      <c r="E182" s="150"/>
      <c r="F182" s="150"/>
      <c r="G182" s="150"/>
      <c r="H182" s="151" t="s">
        <v>208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209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210</v>
      </c>
      <c r="B185" s="16"/>
      <c r="C185" s="16"/>
      <c r="D185" s="16"/>
      <c r="E185" s="16"/>
      <c r="F185" s="16"/>
      <c r="G185" s="16"/>
      <c r="H185" s="164">
        <f>H171+H175+H179+H183</f>
        <v>1633.1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8BD4E85C-0229-44C0-9C11-C4AADC19F8D1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323B3185-5E86-4976-95B6-1A1777CAB2D0}">
      <formula1>0</formula1>
      <formula2>0</formula2>
    </dataValidation>
    <dataValidation errorStyle="warning" allowBlank="1" showInputMessage="1" showErrorMessage="1" errorTitle="OK" error="Atingiu o valor desejado." sqref="B12 E12 E68:F72" xr:uid="{B1C65EA1-0927-4AE9-85D5-AFE9A05578CB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C39B8-DB2E-42A9-9347-48A13BA6F0C3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211</v>
      </c>
      <c r="B2" s="151"/>
      <c r="C2" s="151"/>
      <c r="D2" s="151"/>
      <c r="E2" s="151"/>
      <c r="F2" s="149" t="s">
        <v>212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213</v>
      </c>
      <c r="B3" s="124" t="s">
        <v>214</v>
      </c>
      <c r="C3" s="170" t="s">
        <v>215</v>
      </c>
      <c r="D3" s="170"/>
      <c r="E3" s="170"/>
      <c r="F3" s="124" t="str">
        <f>Licitante!$B$2</f>
        <v>Mogi das Cruzes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216</v>
      </c>
      <c r="B4" s="171"/>
      <c r="C4" s="172">
        <v>1200</v>
      </c>
      <c r="D4" s="173"/>
      <c r="E4" s="174"/>
      <c r="F4" s="175">
        <f>B4/C4</f>
        <v>0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217</v>
      </c>
      <c r="B5" s="171">
        <v>287</v>
      </c>
      <c r="C5" s="180">
        <v>1200</v>
      </c>
      <c r="D5" s="180"/>
      <c r="E5" s="180"/>
      <c r="F5" s="175">
        <f t="shared" ref="F5:F11" si="0">B5/C5</f>
        <v>0.23916666666666667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218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219</v>
      </c>
      <c r="B7" s="171"/>
      <c r="C7" s="180">
        <v>2500</v>
      </c>
      <c r="D7" s="180"/>
      <c r="E7" s="180"/>
      <c r="F7" s="175">
        <f t="shared" si="0"/>
        <v>0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220</v>
      </c>
      <c r="B8" s="171"/>
      <c r="C8" s="180">
        <v>1800</v>
      </c>
      <c r="D8" s="180"/>
      <c r="E8" s="180"/>
      <c r="F8" s="175">
        <f t="shared" si="0"/>
        <v>0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221</v>
      </c>
      <c r="B9" s="171"/>
      <c r="C9" s="180">
        <v>1500</v>
      </c>
      <c r="D9" s="180"/>
      <c r="E9" s="180"/>
      <c r="F9" s="175">
        <f t="shared" si="0"/>
        <v>0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222</v>
      </c>
      <c r="B10" s="171">
        <v>19.16</v>
      </c>
      <c r="C10" s="180">
        <v>300</v>
      </c>
      <c r="D10" s="180"/>
      <c r="E10" s="180"/>
      <c r="F10" s="175">
        <f t="shared" si="0"/>
        <v>6.3866666666666669E-2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223</v>
      </c>
      <c r="B11" s="171"/>
      <c r="C11" s="180">
        <v>300</v>
      </c>
      <c r="D11" s="180"/>
      <c r="E11" s="180"/>
      <c r="F11" s="175">
        <f t="shared" si="0"/>
        <v>0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224</v>
      </c>
      <c r="B12" s="124" t="s">
        <v>214</v>
      </c>
      <c r="C12" s="170" t="s">
        <v>215</v>
      </c>
      <c r="D12" s="170"/>
      <c r="E12" s="170"/>
      <c r="F12" s="124" t="str">
        <f>Licitante!$B$2</f>
        <v>Mogi das Cruzes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225</v>
      </c>
      <c r="B13" s="171">
        <v>200</v>
      </c>
      <c r="C13" s="180">
        <v>2700</v>
      </c>
      <c r="D13" s="180"/>
      <c r="E13" s="172"/>
      <c r="F13" s="187">
        <f t="shared" ref="F13:F18" si="1">B13/C13</f>
        <v>7.407407407407407E-2</v>
      </c>
    </row>
    <row r="14" spans="1:19" ht="31.7" customHeight="1">
      <c r="A14" s="188" t="s">
        <v>226</v>
      </c>
      <c r="B14" s="189">
        <v>19.97</v>
      </c>
      <c r="C14" s="190">
        <v>9000</v>
      </c>
      <c r="D14" s="190"/>
      <c r="E14" s="191"/>
      <c r="F14" s="192">
        <f t="shared" si="1"/>
        <v>2.2188888888888887E-3</v>
      </c>
    </row>
    <row r="15" spans="1:19" ht="31.7" customHeight="1">
      <c r="A15" s="188" t="s">
        <v>227</v>
      </c>
      <c r="B15" s="189"/>
      <c r="C15" s="190">
        <v>2700</v>
      </c>
      <c r="D15" s="190"/>
      <c r="E15" s="191"/>
      <c r="F15" s="192">
        <f t="shared" si="1"/>
        <v>0</v>
      </c>
    </row>
    <row r="16" spans="1:19" ht="31.7" customHeight="1">
      <c r="A16" s="188" t="s">
        <v>228</v>
      </c>
      <c r="B16" s="189"/>
      <c r="C16" s="190">
        <v>2700</v>
      </c>
      <c r="D16" s="190"/>
      <c r="E16" s="191"/>
      <c r="F16" s="192">
        <f t="shared" si="1"/>
        <v>0</v>
      </c>
    </row>
    <row r="17" spans="1:19" ht="31.7" customHeight="1">
      <c r="A17" s="188" t="s">
        <v>229</v>
      </c>
      <c r="B17" s="189"/>
      <c r="C17" s="190">
        <v>2700</v>
      </c>
      <c r="D17" s="190"/>
      <c r="E17" s="191"/>
      <c r="F17" s="192">
        <f t="shared" si="1"/>
        <v>0</v>
      </c>
    </row>
    <row r="18" spans="1:19" ht="33.549999999999997" customHeight="1">
      <c r="A18" s="188" t="s">
        <v>230</v>
      </c>
      <c r="B18" s="189"/>
      <c r="C18" s="190">
        <v>100000</v>
      </c>
      <c r="D18" s="190"/>
      <c r="E18" s="191"/>
      <c r="F18" s="192">
        <f t="shared" si="1"/>
        <v>0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231</v>
      </c>
      <c r="B19" s="194"/>
      <c r="C19" s="194"/>
      <c r="D19" s="194"/>
      <c r="E19" s="194"/>
      <c r="F19" s="195">
        <f>SUM(F4:F11)+SUM(F13:F18)</f>
        <v>0.37932629629629627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232</v>
      </c>
      <c r="B21" s="198"/>
      <c r="C21" s="198"/>
      <c r="D21" s="198"/>
      <c r="E21" s="198"/>
      <c r="F21" s="199"/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233</v>
      </c>
      <c r="B22" s="198"/>
      <c r="C22" s="198"/>
      <c r="D22" s="198"/>
      <c r="E22" s="198"/>
      <c r="F22" s="199">
        <v>1</v>
      </c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234</v>
      </c>
      <c r="B23" s="198"/>
      <c r="C23" s="198"/>
      <c r="D23" s="198"/>
      <c r="E23" s="198"/>
      <c r="F23" s="199"/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211</v>
      </c>
      <c r="B25" s="202"/>
      <c r="C25" s="202"/>
      <c r="D25" s="202"/>
      <c r="E25" s="202"/>
      <c r="F25" s="202"/>
      <c r="G25" s="203"/>
      <c r="H25" s="204" t="s">
        <v>212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235</v>
      </c>
      <c r="B27" s="124" t="s">
        <v>214</v>
      </c>
      <c r="C27" s="170" t="s">
        <v>215</v>
      </c>
      <c r="D27" s="170"/>
      <c r="E27" s="65" t="s">
        <v>236</v>
      </c>
      <c r="F27" s="65" t="s">
        <v>237</v>
      </c>
      <c r="G27" s="205" t="s">
        <v>238</v>
      </c>
      <c r="H27" s="124" t="str">
        <f>Licitante!$B$2</f>
        <v>Mogi das Cruzes / SP</v>
      </c>
      <c r="I27" s="178"/>
      <c r="J27" s="179"/>
    </row>
    <row r="28" spans="1:19" ht="24.8" customHeight="1">
      <c r="A28" s="30" t="s">
        <v>239</v>
      </c>
      <c r="B28" s="171"/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0</v>
      </c>
      <c r="I28" s="186"/>
      <c r="J28" s="186"/>
    </row>
    <row r="29" spans="1:19" ht="27.4" customHeight="1">
      <c r="A29" s="30" t="s">
        <v>240</v>
      </c>
      <c r="B29" s="171">
        <v>8.77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1.9562574586498033E-3</v>
      </c>
      <c r="I29" s="186"/>
      <c r="J29" s="186"/>
    </row>
    <row r="30" spans="1:19" ht="27.25" customHeight="1">
      <c r="A30" s="30" t="s">
        <v>241</v>
      </c>
      <c r="B30" s="171">
        <v>8.77</v>
      </c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1.9562574586498033E-3</v>
      </c>
      <c r="I30" s="186"/>
      <c r="J30" s="186"/>
    </row>
    <row r="31" spans="1:19" ht="27.25" customHeight="1">
      <c r="A31" s="30" t="s">
        <v>242</v>
      </c>
      <c r="B31" s="171"/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0</v>
      </c>
      <c r="I31" s="186"/>
      <c r="J31" s="186"/>
    </row>
    <row r="32" spans="1:19" ht="28.4" customHeight="1">
      <c r="A32" s="207" t="s">
        <v>243</v>
      </c>
      <c r="B32" s="207"/>
      <c r="C32" s="207"/>
      <c r="D32" s="207"/>
      <c r="E32" s="207"/>
      <c r="F32" s="207"/>
      <c r="G32" s="208"/>
      <c r="H32" s="195">
        <f>SUM(H28:H31)</f>
        <v>3.9125149172996067E-3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9CB91-2EEE-49D2-A089-7F62EBF95FC6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Mogi das Cruzes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526.13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  <c r="I18" s="231"/>
    </row>
    <row r="19" spans="1:9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  <c r="I19" s="231"/>
    </row>
    <row r="20" spans="1:9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  <c r="I21" s="231"/>
    </row>
    <row r="22" spans="1:9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Mogi das Cruzes / SP</v>
      </c>
      <c r="I25" s="239" t="s">
        <v>273</v>
      </c>
    </row>
    <row r="26" spans="1:9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38" t="str">
        <f>Licitante!$B$2</f>
        <v>Mogi das Cruzes / SP</v>
      </c>
      <c r="I36" s="239" t="s">
        <v>273</v>
      </c>
    </row>
    <row r="37" spans="1:9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38" t="str">
        <f>Licitante!$B$2</f>
        <v>Mogi das Cruzes / SP</v>
      </c>
      <c r="I42" s="239" t="s">
        <v>273</v>
      </c>
    </row>
    <row r="43" spans="1:9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38" t="str">
        <f>Licitante!$B$2</f>
        <v>Mogi das Cruzes / SP</v>
      </c>
      <c r="I53" s="239" t="s">
        <v>273</v>
      </c>
    </row>
    <row r="54" spans="1:59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Licitante!I33</f>
        <v>127.26359999999998</v>
      </c>
      <c r="I54" s="249">
        <f>Licitante!I36</f>
        <v>117.92759999999998</v>
      </c>
    </row>
    <row r="55" spans="1:59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308</v>
      </c>
      <c r="B62" s="256" t="s">
        <v>309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51">
        <f>SUM(H54:H63)</f>
        <v>1046.8436000000002</v>
      </c>
      <c r="I64" s="251">
        <f>SUM(I54:I63)</f>
        <v>1037.5075999999999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38" t="str">
        <f>Licitante!$B$2</f>
        <v>Mogi das Cruzes / SP</v>
      </c>
      <c r="I67" s="239" t="s">
        <v>273</v>
      </c>
    </row>
    <row r="68" spans="1:9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52">
        <f t="shared" ref="H70:I70" si="3">H64</f>
        <v>1046.8436000000002</v>
      </c>
      <c r="I70" s="252">
        <f t="shared" si="3"/>
        <v>1037.5075999999999</v>
      </c>
    </row>
    <row r="71" spans="1:9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51">
        <f t="shared" ref="H71:I71" si="4">SUM(H68:H70)</f>
        <v>1945.7197454545458</v>
      </c>
      <c r="I71" s="251">
        <f t="shared" si="4"/>
        <v>2017.8332727272727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38" t="str">
        <f>Licitante!$B$2</f>
        <v>Mogi das Cruzes / SP</v>
      </c>
      <c r="I75" s="239" t="s">
        <v>273</v>
      </c>
    </row>
    <row r="76" spans="1:9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192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322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323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52">
        <f>H32+H71-(H54+H55+H62)+H81</f>
        <v>2917.4300395127871</v>
      </c>
      <c r="I85" s="252">
        <f>I32+I71-(I54+I55+I62)+I81</f>
        <v>3163.7767749822665</v>
      </c>
    </row>
    <row r="86" spans="1:9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38" t="str">
        <f>Licitante!$B$2</f>
        <v>Mogi das Cruzes / SP</v>
      </c>
      <c r="I86" s="239" t="s">
        <v>273</v>
      </c>
    </row>
    <row r="87" spans="1:9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7.9874881300829212</v>
      </c>
      <c r="I88" s="240">
        <f>G88*I85</f>
        <v>8.6619487336954588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0.59906160975621903</v>
      </c>
      <c r="I89" s="240">
        <f>G89*I85</f>
        <v>0.64964615502715939</v>
      </c>
    </row>
    <row r="90" spans="1:9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0.93453611121970181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23.962464390248766</v>
      </c>
      <c r="I92" s="240">
        <f>G92*I85</f>
        <v>25.985846201086378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38" t="str">
        <f>Licitante!$B$2</f>
        <v>Mogi das Cruzes / SP</v>
      </c>
      <c r="I96" s="239" t="s">
        <v>273</v>
      </c>
    </row>
    <row r="97" spans="1:9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38" t="str">
        <f>Licitante!$B$2</f>
        <v>Mogi das Cruzes / SP</v>
      </c>
      <c r="I101" s="239" t="s">
        <v>273</v>
      </c>
    </row>
    <row r="102" spans="1:9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38" t="str">
        <f>Licitante!$B$2</f>
        <v>Mogi das Cruzes / SP</v>
      </c>
      <c r="I107" s="239" t="s">
        <v>273</v>
      </c>
    </row>
    <row r="108" spans="1:9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49">
        <f>H115*Licitante!H127</f>
        <v>456.4982977011523</v>
      </c>
      <c r="I109" s="249">
        <f>I115*Licitante!H127</f>
        <v>484.89854595825756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526.72038103448563</v>
      </c>
      <c r="I112" s="251">
        <f t="shared" si="11"/>
        <v>555.12062929159083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38" t="str">
        <f>Licitante!$B$2</f>
        <v>Mogi das Cruzes / SP</v>
      </c>
      <c r="I114" s="239" t="s">
        <v>273</v>
      </c>
    </row>
    <row r="115" spans="1:9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4564.982977011523</v>
      </c>
      <c r="I115" s="251">
        <f>(I32+I71+I81+I104+I108+I110+I111)/(1-Licitante!H127)</f>
        <v>4848.9854595825755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38" t="str">
        <f>Licitante!$B$2</f>
        <v>Mogi das Cruzes / SP</v>
      </c>
      <c r="I118" s="239" t="s">
        <v>273</v>
      </c>
    </row>
    <row r="119" spans="1:9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49">
        <f>G119*H115</f>
        <v>228.24914885057615</v>
      </c>
      <c r="I119" s="249">
        <f>G119*I115</f>
        <v>242.44927297912878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479.32321258620999</v>
      </c>
      <c r="I120" s="240">
        <f>G120*(I115+I119)</f>
        <v>509.14347325617047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805.31825054109629</v>
      </c>
      <c r="I121" s="284">
        <f>I130*F129</f>
        <v>855.41972596065523</v>
      </c>
    </row>
    <row r="122" spans="1:9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284"/>
      <c r="I127" s="284"/>
    </row>
    <row r="128" spans="1:9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Mogi das Cruzes / SP</v>
      </c>
      <c r="D129" s="287"/>
      <c r="E129" s="288">
        <f>Licitante!D83</f>
        <v>0.04</v>
      </c>
      <c r="F129" s="254">
        <f>E129+F123</f>
        <v>0.13250000000000001</v>
      </c>
      <c r="G129" s="254"/>
      <c r="H129" s="284"/>
      <c r="I129" s="284"/>
    </row>
    <row r="130" spans="1:9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51">
        <f>(H115+H119+H120)/(1-F129)</f>
        <v>6077.873588989406</v>
      </c>
      <c r="I130" s="251">
        <f>(I115+I119+I120)/(1-F129)</f>
        <v>6455.9979317785301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5325.8134731801101</v>
      </c>
      <c r="I132" s="291"/>
    </row>
    <row r="133" spans="1:9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38" t="str">
        <f>Licitante!$B$2</f>
        <v>Mogi das Cruzes / SP</v>
      </c>
      <c r="I134" s="239" t="s">
        <v>273</v>
      </c>
    </row>
    <row r="135" spans="1:9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49">
        <f>H71</f>
        <v>1945.7197454545458</v>
      </c>
      <c r="I136" s="249">
        <f>I71</f>
        <v>2017.8332727272727</v>
      </c>
    </row>
    <row r="137" spans="1:9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49">
        <f>H112</f>
        <v>526.72038103448563</v>
      </c>
      <c r="I139" s="249">
        <f>I112</f>
        <v>555.12062929159083</v>
      </c>
    </row>
    <row r="140" spans="1:9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4564.982977011523</v>
      </c>
      <c r="I140" s="240">
        <f t="shared" si="12"/>
        <v>4848.9854595825764</v>
      </c>
    </row>
    <row r="141" spans="1:9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49">
        <f t="shared" ref="H141:I141" si="13">H130</f>
        <v>6077.873588989406</v>
      </c>
      <c r="I141" s="249">
        <f t="shared" si="13"/>
        <v>6455.9979317785301</v>
      </c>
    </row>
    <row r="142" spans="1:9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292">
        <f>ROUND((H115+H119+H120)/(1-(F129)),2)</f>
        <v>6077.87</v>
      </c>
      <c r="I142" s="292">
        <f>ROUND((I115+I119+I120)/(1-(F129)),2)</f>
        <v>6456</v>
      </c>
    </row>
    <row r="144" spans="1:9" ht="38.299999999999997" customHeight="1">
      <c r="A144" s="69" t="s">
        <v>362</v>
      </c>
      <c r="B144" s="69"/>
      <c r="C144" s="69"/>
      <c r="D144" s="69"/>
      <c r="E144" s="69"/>
      <c r="F144" s="69"/>
      <c r="G144" s="69"/>
      <c r="H144" s="293">
        <f>I142-H142</f>
        <v>378.13000000000011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BD064-1D72-4184-BB71-93327A0537FE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Mogi das Cruzes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526.13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Mogi das Cruzes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Mogi das Cruzes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Mogi das Cruzes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Mogi das Cruzes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Licitante!I39</f>
        <v>168.47639999999998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1088.0563999999999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Mogi das Cruzes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1088.0563999999999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1627.3820872727272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Mogi das Cruzes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1829.9580237076721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Mogi das Cruzes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0.37576140117200652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15.030456046880264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Mogi das Cruzes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Mogi das Cruzes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Mogi das Cruzes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328.28496555049588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398.50704888382921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Mogi das Cruzes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3282.8496555049587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Mogi das Cruzes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164.14248277524794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344.69921382802067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579.13441401076682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Mogi das Cruzes / SP</v>
      </c>
      <c r="D129" s="287"/>
      <c r="E129" s="288">
        <f>Licitante!D83</f>
        <v>0.04</v>
      </c>
      <c r="F129" s="254">
        <f>E129+F123</f>
        <v>0.13250000000000001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4370.8257661189946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3829.9912647557853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Mogi das Cruzes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1627.3820872727272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398.50704888382921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3282.8496555049592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4370.8257661189946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4370.83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2593F5-5B43-4B23-BD95-BFBB029A312A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244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/>
      <c r="C4" s="213"/>
      <c r="D4" s="213"/>
      <c r="E4" s="213"/>
      <c r="F4" s="214" t="s">
        <v>248</v>
      </c>
      <c r="G4" s="37"/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0" t="str">
        <f>Licitante!$B$2</f>
        <v>Mogi das Cruzes / SP</v>
      </c>
    </row>
    <row r="8" spans="1:8" s="219" customFormat="1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253</v>
      </c>
    </row>
    <row r="9" spans="1:8" s="219" customFormat="1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s="212" customFormat="1" ht="20.3" customHeight="1">
      <c r="A12" s="222" t="s">
        <v>259</v>
      </c>
      <c r="B12" s="222"/>
      <c r="C12" s="222"/>
      <c r="D12" s="222" t="s">
        <v>260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526.13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261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262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263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259</v>
      </c>
    </row>
    <row r="19" spans="1:8" s="219" customFormat="1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267</v>
      </c>
    </row>
    <row r="20" spans="1:8" s="219" customFormat="1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259</v>
      </c>
    </row>
    <row r="22" spans="1:8" s="219" customFormat="1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238" t="str">
        <f>Licitante!$B$2</f>
        <v>Mogi das Cruzes / SP</v>
      </c>
    </row>
    <row r="26" spans="1:8" s="227" customFormat="1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279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280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295" t="str">
        <f>Licitante!$B$2</f>
        <v>Mogi das Cruzes / SP</v>
      </c>
    </row>
    <row r="37" spans="1:8" s="227" customFormat="1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192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285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286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295" t="str">
        <f>Licitante!$B$2</f>
        <v>Mogi das Cruzes / SP</v>
      </c>
    </row>
    <row r="43" spans="1:8" s="227" customFormat="1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297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295" t="str">
        <f>Licitante!$B$2</f>
        <v>Mogi das Cruzes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96">
        <f>Licitante!I33</f>
        <v>127.26359999999998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295</v>
      </c>
      <c r="B61" s="256" t="s">
        <v>307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308</v>
      </c>
      <c r="B62" s="256" t="s">
        <v>363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310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192</v>
      </c>
      <c r="B64" s="17"/>
      <c r="C64" s="17"/>
      <c r="D64" s="17"/>
      <c r="E64" s="17"/>
      <c r="F64" s="17"/>
      <c r="G64" s="17"/>
      <c r="H64" s="297">
        <f>SUM(H54:H63)</f>
        <v>1046.8436000000002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311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312</v>
      </c>
      <c r="C67" s="17"/>
      <c r="D67" s="17"/>
      <c r="E67" s="17"/>
      <c r="F67" s="17"/>
      <c r="G67" s="17"/>
      <c r="H67" s="295" t="str">
        <f>Licitante!$B$2</f>
        <v>Mogi das Cruzes / SP</v>
      </c>
    </row>
    <row r="68" spans="1:8" s="227" customFormat="1" ht="20.3" customHeight="1">
      <c r="A68" s="216" t="s">
        <v>281</v>
      </c>
      <c r="B68" s="230" t="s">
        <v>313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287</v>
      </c>
      <c r="B69" s="230" t="s">
        <v>288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298</v>
      </c>
      <c r="B70" s="230" t="s">
        <v>299</v>
      </c>
      <c r="C70" s="230"/>
      <c r="D70" s="230"/>
      <c r="E70" s="230"/>
      <c r="F70" s="230"/>
      <c r="G70" s="230"/>
      <c r="H70" s="298">
        <f t="shared" ref="H70" si="3">H64</f>
        <v>1046.8436000000002</v>
      </c>
    </row>
    <row r="71" spans="1:8" s="227" customFormat="1" ht="20.3" customHeight="1">
      <c r="A71" s="17" t="s">
        <v>192</v>
      </c>
      <c r="B71" s="17"/>
      <c r="C71" s="17"/>
      <c r="D71" s="17"/>
      <c r="E71" s="17"/>
      <c r="F71" s="17"/>
      <c r="G71" s="17"/>
      <c r="H71" s="297">
        <f t="shared" ref="H71" si="4">SUM(H68:H70)</f>
        <v>2263.5613454545455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314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315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316</v>
      </c>
      <c r="C75" s="17"/>
      <c r="D75" s="17"/>
      <c r="E75" s="17"/>
      <c r="F75" s="17"/>
      <c r="G75" s="17"/>
      <c r="H75" s="295" t="str">
        <f>Licitante!$B$2</f>
        <v>Mogi das Cruzes / SP</v>
      </c>
    </row>
    <row r="76" spans="1:8" s="227" customFormat="1" ht="20.3" customHeight="1">
      <c r="A76" s="216" t="s">
        <v>65</v>
      </c>
      <c r="B76" s="230" t="s">
        <v>317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318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319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320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321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192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322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323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324</v>
      </c>
      <c r="B85" s="17"/>
      <c r="C85" s="17"/>
      <c r="D85" s="17"/>
      <c r="E85" s="17"/>
      <c r="F85" s="17"/>
      <c r="G85" s="17"/>
      <c r="H85" s="298">
        <f>H32+H71-(H54+H55+H62)+H81</f>
        <v>3878.7522617304458</v>
      </c>
    </row>
    <row r="86" spans="1:8" s="227" customFormat="1" ht="37.299999999999997" customHeight="1">
      <c r="A86" s="237" t="s">
        <v>325</v>
      </c>
      <c r="B86" s="274" t="s">
        <v>326</v>
      </c>
      <c r="C86" s="274"/>
      <c r="D86" s="274"/>
      <c r="E86" s="274"/>
      <c r="F86" s="274"/>
      <c r="G86" s="237" t="s">
        <v>64</v>
      </c>
      <c r="H86" s="295" t="str">
        <f>Licitante!$B$2</f>
        <v>Mogi das Cruzes / SP</v>
      </c>
    </row>
    <row r="87" spans="1:8" s="227" customFormat="1" ht="32.4" customHeight="1">
      <c r="A87" s="216" t="s">
        <v>65</v>
      </c>
      <c r="B87" s="275" t="s">
        <v>327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328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10.619444932869119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0.79645836996518382</v>
      </c>
    </row>
    <row r="90" spans="1:8" s="227" customFormat="1" ht="20.3" customHeight="1">
      <c r="A90" s="216" t="s">
        <v>73</v>
      </c>
      <c r="B90" s="277" t="s">
        <v>329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1.2424750571456868</v>
      </c>
    </row>
    <row r="91" spans="1:8" ht="20.3" customHeight="1">
      <c r="A91" s="216" t="s">
        <v>76</v>
      </c>
      <c r="B91" s="256" t="s">
        <v>330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25.486667838885886</v>
      </c>
    </row>
    <row r="92" spans="1:8" s="227" customFormat="1" ht="24.65" customHeight="1">
      <c r="A92" s="216" t="s">
        <v>89</v>
      </c>
      <c r="B92" s="256" t="s">
        <v>331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31.858334798607359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192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367.91077934458065</v>
      </c>
    </row>
    <row r="95" spans="1:8" s="227" customFormat="1" ht="20.3" customHeight="1">
      <c r="A95" s="246" t="s">
        <v>332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333</v>
      </c>
      <c r="B96" s="17" t="s">
        <v>334</v>
      </c>
      <c r="C96" s="17"/>
      <c r="D96" s="17"/>
      <c r="E96" s="17"/>
      <c r="F96" s="17"/>
      <c r="G96" s="17"/>
      <c r="H96" s="295" t="str">
        <f>Licitante!$B$2</f>
        <v>Mogi das Cruzes / SP</v>
      </c>
    </row>
    <row r="97" spans="1:8" s="227" customFormat="1" ht="20.3" customHeight="1">
      <c r="A97" s="216" t="s">
        <v>65</v>
      </c>
      <c r="B97" s="230" t="s">
        <v>335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192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336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337</v>
      </c>
      <c r="C101" s="17"/>
      <c r="D101" s="17"/>
      <c r="E101" s="17"/>
      <c r="F101" s="17"/>
      <c r="G101" s="17"/>
      <c r="H101" s="295" t="str">
        <f>Licitante!$B$2</f>
        <v>Mogi das Cruzes / SP</v>
      </c>
    </row>
    <row r="102" spans="1:8" s="227" customFormat="1" ht="20.3" customHeight="1">
      <c r="A102" s="216" t="s">
        <v>325</v>
      </c>
      <c r="B102" s="230" t="s">
        <v>326</v>
      </c>
      <c r="C102" s="230"/>
      <c r="D102" s="230"/>
      <c r="E102" s="230"/>
      <c r="F102" s="230"/>
      <c r="G102" s="230"/>
      <c r="H102" s="296">
        <f t="shared" ref="H102" si="8">H94</f>
        <v>367.91077934458065</v>
      </c>
    </row>
    <row r="103" spans="1:8" s="227" customFormat="1" ht="20.3" customHeight="1">
      <c r="A103" s="216" t="s">
        <v>333</v>
      </c>
      <c r="B103" s="230" t="s">
        <v>334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192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367.91077934458065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338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339</v>
      </c>
      <c r="C107" s="17"/>
      <c r="D107" s="17"/>
      <c r="E107" s="17"/>
      <c r="F107" s="17"/>
      <c r="G107" s="17"/>
      <c r="H107" s="295" t="str">
        <f>Licitante!$B$2</f>
        <v>Mogi das Cruzes / SP</v>
      </c>
    </row>
    <row r="108" spans="1:8" s="227" customFormat="1" ht="20.45" customHeight="1">
      <c r="A108" s="216" t="s">
        <v>65</v>
      </c>
      <c r="B108" s="230" t="s">
        <v>340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341</v>
      </c>
      <c r="C109" s="230"/>
      <c r="D109" s="230"/>
      <c r="E109" s="230"/>
      <c r="F109" s="230"/>
      <c r="G109" s="230"/>
      <c r="H109" s="296">
        <f>H115*Licitante!H127</f>
        <v>573.8865249342623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192</v>
      </c>
      <c r="B112" s="17"/>
      <c r="C112" s="17"/>
      <c r="D112" s="17"/>
      <c r="E112" s="17"/>
      <c r="F112" s="17"/>
      <c r="G112" s="17"/>
      <c r="H112" s="297">
        <f t="shared" ref="H112" si="11">SUM(H108:H111)</f>
        <v>644.10860826759563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342</v>
      </c>
      <c r="B114" s="17"/>
      <c r="C114" s="17"/>
      <c r="D114" s="17"/>
      <c r="E114" s="17"/>
      <c r="F114" s="17"/>
      <c r="G114" s="17"/>
      <c r="H114" s="295" t="str">
        <f>Licitante!$B$2</f>
        <v>Mogi das Cruzes / SP</v>
      </c>
    </row>
    <row r="115" spans="1:8" s="227" customFormat="1" ht="28.4" customHeight="1">
      <c r="A115" s="17" t="s">
        <v>192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5738.8652493426225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343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344</v>
      </c>
      <c r="C118" s="17"/>
      <c r="D118" s="17"/>
      <c r="E118" s="17"/>
      <c r="F118" s="17"/>
      <c r="G118" s="237" t="s">
        <v>64</v>
      </c>
      <c r="H118" s="295" t="str">
        <f>Licitante!$B$2</f>
        <v>Mogi das Cruzes / SP</v>
      </c>
    </row>
    <row r="119" spans="1:8" s="227" customFormat="1" ht="20.3" customHeight="1">
      <c r="A119" s="216" t="s">
        <v>65</v>
      </c>
      <c r="B119" s="230" t="s">
        <v>345</v>
      </c>
      <c r="C119" s="230"/>
      <c r="D119" s="230"/>
      <c r="E119" s="230"/>
      <c r="F119" s="230"/>
      <c r="G119" s="241">
        <f>Licitante!D76</f>
        <v>0.05</v>
      </c>
      <c r="H119" s="296">
        <f>G119*H115</f>
        <v>286.94326246713115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602.5808511809754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1012.4052917536272</v>
      </c>
    </row>
    <row r="122" spans="1:8" s="227" customFormat="1" ht="15" customHeight="1">
      <c r="A122" s="222"/>
      <c r="B122" s="230" t="s">
        <v>346</v>
      </c>
      <c r="C122" s="230"/>
      <c r="D122" s="230"/>
      <c r="E122" s="222" t="s">
        <v>347</v>
      </c>
      <c r="F122" s="222"/>
      <c r="G122" s="222"/>
      <c r="H122" s="310"/>
    </row>
    <row r="123" spans="1:8" s="227" customFormat="1" ht="20.3" customHeight="1">
      <c r="A123" s="222"/>
      <c r="B123" s="230" t="s">
        <v>348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349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350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351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352</v>
      </c>
      <c r="C127" s="230"/>
      <c r="D127" s="230"/>
      <c r="E127" s="241"/>
      <c r="F127" s="222" t="s">
        <v>353</v>
      </c>
      <c r="G127" s="222"/>
      <c r="H127" s="310"/>
    </row>
    <row r="128" spans="1:8" s="227" customFormat="1" ht="15" customHeight="1">
      <c r="A128" s="222"/>
      <c r="B128" s="230" t="s">
        <v>354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Mogi das Cruzes / SP</v>
      </c>
      <c r="D129" s="287"/>
      <c r="E129" s="288">
        <f>Licitante!D83</f>
        <v>0.04</v>
      </c>
      <c r="F129" s="254">
        <f>E129+F123</f>
        <v>0.13250000000000001</v>
      </c>
      <c r="G129" s="254"/>
      <c r="H129" s="310"/>
    </row>
    <row r="130" spans="1:8" s="227" customFormat="1" ht="20.3" customHeight="1">
      <c r="A130" s="17" t="s">
        <v>192</v>
      </c>
      <c r="B130" s="17"/>
      <c r="C130" s="17"/>
      <c r="D130" s="17"/>
      <c r="E130" s="17"/>
      <c r="F130" s="17"/>
      <c r="G130" s="17"/>
      <c r="H130" s="297">
        <f>(H115+H119+H120)/(1-F129)</f>
        <v>7640.7946547443562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6695.3427908997255</v>
      </c>
    </row>
    <row r="133" spans="1:8" s="227" customFormat="1" ht="26.25" customHeight="1">
      <c r="A133" s="246" t="s">
        <v>355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356</v>
      </c>
      <c r="C134" s="17"/>
      <c r="D134" s="17"/>
      <c r="E134" s="17"/>
      <c r="F134" s="17"/>
      <c r="G134" s="17"/>
      <c r="H134" s="295" t="str">
        <f>Licitante!$B$2</f>
        <v>Mogi das Cruzes / SP</v>
      </c>
    </row>
    <row r="135" spans="1:8" s="227" customFormat="1" ht="31" customHeight="1">
      <c r="A135" s="237" t="s">
        <v>65</v>
      </c>
      <c r="B135" s="230" t="s">
        <v>357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279</v>
      </c>
      <c r="C136" s="230"/>
      <c r="D136" s="230"/>
      <c r="E136" s="230"/>
      <c r="F136" s="230"/>
      <c r="G136" s="230"/>
      <c r="H136" s="296">
        <f>H71</f>
        <v>2263.5613454545455</v>
      </c>
    </row>
    <row r="137" spans="1:8" s="227" customFormat="1" ht="28.4" customHeight="1">
      <c r="A137" s="237" t="s">
        <v>70</v>
      </c>
      <c r="B137" s="230" t="s">
        <v>358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322</v>
      </c>
      <c r="C138" s="230"/>
      <c r="D138" s="230"/>
      <c r="E138" s="230"/>
      <c r="F138" s="230"/>
      <c r="G138" s="230"/>
      <c r="H138" s="296">
        <f>H104</f>
        <v>367.91077934458065</v>
      </c>
    </row>
    <row r="139" spans="1:8" s="227" customFormat="1" ht="29.95" customHeight="1">
      <c r="A139" s="237" t="s">
        <v>76</v>
      </c>
      <c r="B139" s="230" t="s">
        <v>338</v>
      </c>
      <c r="C139" s="230"/>
      <c r="D139" s="230"/>
      <c r="E139" s="230"/>
      <c r="F139" s="230"/>
      <c r="G139" s="230"/>
      <c r="H139" s="296">
        <f>H112</f>
        <v>644.10860826759563</v>
      </c>
    </row>
    <row r="140" spans="1:8" s="227" customFormat="1" ht="28.4" customHeight="1">
      <c r="A140" s="17" t="s">
        <v>359</v>
      </c>
      <c r="B140" s="17"/>
      <c r="C140" s="17"/>
      <c r="D140" s="17"/>
      <c r="E140" s="17"/>
      <c r="F140" s="17"/>
      <c r="G140" s="17"/>
      <c r="H140" s="301">
        <f t="shared" ref="H140" si="12">SUM(H135:H139)</f>
        <v>5738.8652493426225</v>
      </c>
    </row>
    <row r="141" spans="1:8" s="227" customFormat="1" ht="31" customHeight="1">
      <c r="A141" s="237" t="s">
        <v>89</v>
      </c>
      <c r="B141" s="230" t="s">
        <v>360</v>
      </c>
      <c r="C141" s="230"/>
      <c r="D141" s="230"/>
      <c r="E141" s="230"/>
      <c r="F141" s="230"/>
      <c r="G141" s="230"/>
      <c r="H141" s="296">
        <f t="shared" ref="H141" si="13">H130</f>
        <v>7640.7946547443562</v>
      </c>
    </row>
    <row r="142" spans="1:8" s="227" customFormat="1" ht="38.299999999999997" customHeight="1">
      <c r="A142" s="17" t="s">
        <v>361</v>
      </c>
      <c r="B142" s="17"/>
      <c r="C142" s="17"/>
      <c r="D142" s="17"/>
      <c r="E142" s="17"/>
      <c r="F142" s="17"/>
      <c r="G142" s="17"/>
      <c r="H142" s="312">
        <f>ROUND((H115+H119+H120)/(1-(F129)),2)</f>
        <v>7640.79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CBE44-0113-409E-8C8E-967DC85D6E80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364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Mogi das Cruzes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366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27.65" customHeight="1">
      <c r="A12" s="222" t="s">
        <v>367</v>
      </c>
      <c r="B12" s="222"/>
      <c r="C12" s="222"/>
      <c r="D12" s="222" t="s">
        <v>368</v>
      </c>
      <c r="E12" s="222"/>
      <c r="F12" s="224">
        <f>'Áreas a serem limpas'!B29+'Áreas a serem limpas'!B30</f>
        <v>17.54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367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271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Mogi das Cruzes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279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280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Mogi das Cruzes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285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286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Mogi das Cruzes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297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Mogi das Cruzes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117.35519999999998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1036.9351999999999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311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Mogi das Cruzes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1036.9351999999999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2022.254629090909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314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Mogi das Cruzes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322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323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3178.8805529795591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Mogi das Cruzes / SP</v>
      </c>
    </row>
    <row r="86" spans="1:8" ht="25.35" customHeight="1">
      <c r="A86" s="216" t="s">
        <v>65</v>
      </c>
      <c r="B86" s="320" t="s">
        <v>327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8.7033006241740143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0.65274754681305103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1.0182861730283597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20.887921498017636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26.109901872522048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332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Mogi das Cruzes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336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Mogi das Cruzes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338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Mogi das Cruzes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49">
        <f>H114*Licitante!H127</f>
        <v>487.32340495621776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557.54548828955103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Mogi das Cruzes / SP</v>
      </c>
    </row>
    <row r="114" spans="1:8" ht="27.4" customHeight="1">
      <c r="A114" s="17" t="s">
        <v>192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4873.2340495621775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343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Mogi das Cruzes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243.66170247810888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511.68957520402864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859.69747073184067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Mogi das Cruzes / SP</v>
      </c>
      <c r="D128" s="287"/>
      <c r="E128" s="288">
        <f>Licitante!D83</f>
        <v>0.04</v>
      </c>
      <c r="F128" s="254">
        <f>E128+F122</f>
        <v>0.13250000000000001</v>
      </c>
      <c r="G128" s="254"/>
      <c r="H128" s="284"/>
    </row>
    <row r="129" spans="1:8" ht="20.3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6488.282797976156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355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Mogi das Cruzes / SP</v>
      </c>
    </row>
    <row r="133" spans="1:8" ht="29.95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2022.254629090909</v>
      </c>
    </row>
    <row r="135" spans="1:8" ht="21.6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557.54548828955103</v>
      </c>
    </row>
    <row r="138" spans="1:8" ht="31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4873.2340495621775</v>
      </c>
    </row>
    <row r="139" spans="1:8" ht="32.4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6488.282797976156</v>
      </c>
    </row>
    <row r="140" spans="1:8" ht="36.75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6488.28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FDAF5-FB0A-486B-9CF0-DF81FE970CA4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372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245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246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247</v>
      </c>
      <c r="B4" s="213">
        <f>Licitante!I1</f>
        <v>0</v>
      </c>
      <c r="C4" s="213"/>
      <c r="D4" s="213"/>
      <c r="E4" s="213"/>
      <c r="F4" s="214" t="s">
        <v>248</v>
      </c>
      <c r="G4" s="37" t="s">
        <v>365</v>
      </c>
      <c r="H4" s="37"/>
    </row>
    <row r="5" spans="1:8" ht="20.3" customHeight="1">
      <c r="A5" s="17" t="s">
        <v>249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250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251</v>
      </c>
      <c r="C7" s="217"/>
      <c r="D7" s="217"/>
      <c r="E7" s="217"/>
      <c r="F7" s="217"/>
      <c r="G7" s="217"/>
      <c r="H7" s="221" t="str">
        <f>Licitante!$B$2</f>
        <v>Mogi das Cruzes / SP</v>
      </c>
    </row>
    <row r="8" spans="1:8" ht="20.3" customHeight="1">
      <c r="A8" s="216" t="s">
        <v>70</v>
      </c>
      <c r="B8" s="217" t="s">
        <v>252</v>
      </c>
      <c r="C8" s="217"/>
      <c r="D8" s="217"/>
      <c r="E8" s="217"/>
      <c r="F8" s="217"/>
      <c r="G8" s="217"/>
      <c r="H8" s="218" t="s">
        <v>373</v>
      </c>
    </row>
    <row r="9" spans="1:8" ht="20.3" customHeight="1">
      <c r="A9" s="216" t="s">
        <v>73</v>
      </c>
      <c r="B9" s="217" t="s">
        <v>254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255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256</v>
      </c>
      <c r="B11" s="222"/>
      <c r="C11" s="222"/>
      <c r="D11" s="222" t="s">
        <v>257</v>
      </c>
      <c r="E11" s="222"/>
      <c r="F11" s="223" t="s">
        <v>258</v>
      </c>
      <c r="G11" s="223"/>
      <c r="H11" s="223"/>
    </row>
    <row r="12" spans="1:8" ht="33.549999999999997" customHeight="1">
      <c r="A12" s="222" t="s">
        <v>374</v>
      </c>
      <c r="B12" s="222"/>
      <c r="C12" s="222"/>
      <c r="D12" s="223" t="s">
        <v>375</v>
      </c>
      <c r="E12" s="223"/>
      <c r="F12" s="224">
        <f>'Áreas a serem limpas'!B28</f>
        <v>0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261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262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263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264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265</v>
      </c>
      <c r="C18" s="217"/>
      <c r="D18" s="217"/>
      <c r="E18" s="217"/>
      <c r="F18" s="217"/>
      <c r="G18" s="217"/>
      <c r="H18" s="221" t="s">
        <v>376</v>
      </c>
    </row>
    <row r="19" spans="1:8" ht="20.3" customHeight="1">
      <c r="A19" s="216">
        <v>2</v>
      </c>
      <c r="B19" s="230" t="s">
        <v>266</v>
      </c>
      <c r="C19" s="230"/>
      <c r="D19" s="230"/>
      <c r="E19" s="230"/>
      <c r="F19" s="230"/>
      <c r="G19" s="230"/>
      <c r="H19" s="221" t="s">
        <v>369</v>
      </c>
    </row>
    <row r="20" spans="1:8" ht="20.3" customHeight="1">
      <c r="A20" s="216">
        <v>3</v>
      </c>
      <c r="B20" s="217" t="s">
        <v>268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269</v>
      </c>
      <c r="C21" s="217"/>
      <c r="D21" s="217"/>
      <c r="E21" s="217"/>
      <c r="F21" s="217"/>
      <c r="G21" s="217"/>
      <c r="H21" s="221" t="s">
        <v>367</v>
      </c>
    </row>
    <row r="22" spans="1:8" ht="20.3" customHeight="1">
      <c r="A22" s="216">
        <v>5</v>
      </c>
      <c r="B22" s="217" t="s">
        <v>270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271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272</v>
      </c>
      <c r="C25" s="17"/>
      <c r="D25" s="17"/>
      <c r="E25" s="17"/>
      <c r="F25" s="17"/>
      <c r="G25" s="17"/>
      <c r="H25" s="316" t="str">
        <f>Licitante!$B$2</f>
        <v>Mogi das Cruzes / SP</v>
      </c>
    </row>
    <row r="26" spans="1:8" ht="20.3" customHeight="1">
      <c r="A26" s="216" t="s">
        <v>65</v>
      </c>
      <c r="B26" s="230" t="s">
        <v>274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275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276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277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278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192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279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280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281</v>
      </c>
      <c r="B36" s="17" t="s">
        <v>282</v>
      </c>
      <c r="C36" s="17"/>
      <c r="D36" s="17"/>
      <c r="E36" s="17"/>
      <c r="F36" s="17"/>
      <c r="G36" s="237" t="s">
        <v>64</v>
      </c>
      <c r="H36" s="316" t="str">
        <f>Licitante!$B$2</f>
        <v>Mogi das Cruzes / SP</v>
      </c>
    </row>
    <row r="37" spans="1:8" ht="20.3" customHeight="1">
      <c r="A37" s="216" t="s">
        <v>65</v>
      </c>
      <c r="B37" s="230" t="s">
        <v>283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284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192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285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377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287</v>
      </c>
      <c r="B42" s="17" t="s">
        <v>288</v>
      </c>
      <c r="C42" s="17"/>
      <c r="D42" s="17"/>
      <c r="E42" s="17"/>
      <c r="F42" s="17"/>
      <c r="G42" s="237" t="s">
        <v>64</v>
      </c>
      <c r="H42" s="316" t="str">
        <f>Licitante!$B$2</f>
        <v>Mogi das Cruzes / SP</v>
      </c>
    </row>
    <row r="43" spans="1:8" ht="20.3" customHeight="1">
      <c r="A43" s="216" t="s">
        <v>65</v>
      </c>
      <c r="B43" s="217" t="s">
        <v>289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290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291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292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293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294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295</v>
      </c>
      <c r="B50" s="230" t="s">
        <v>296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192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297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298</v>
      </c>
      <c r="B53" s="17" t="s">
        <v>299</v>
      </c>
      <c r="C53" s="17"/>
      <c r="D53" s="17"/>
      <c r="E53" s="17"/>
      <c r="F53" s="17"/>
      <c r="G53" s="17"/>
      <c r="H53" s="316" t="str">
        <f>Licitante!$B$2</f>
        <v>Mogi das Cruzes / SP</v>
      </c>
    </row>
    <row r="54" spans="1:8" ht="20.3" customHeight="1">
      <c r="A54" s="216" t="s">
        <v>65</v>
      </c>
      <c r="B54" s="230" t="s">
        <v>300</v>
      </c>
      <c r="C54" s="230"/>
      <c r="D54" s="230"/>
      <c r="E54" s="230"/>
      <c r="F54" s="230"/>
      <c r="G54" s="230"/>
      <c r="H54" s="249">
        <f>Licitante!I42</f>
        <v>117.35519999999998</v>
      </c>
    </row>
    <row r="55" spans="1:8" ht="20.3" customHeight="1">
      <c r="A55" s="216" t="s">
        <v>67</v>
      </c>
      <c r="B55" s="230" t="s">
        <v>301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302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303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304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305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306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295</v>
      </c>
      <c r="B61" s="230" t="s">
        <v>309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308</v>
      </c>
      <c r="B62" s="256" t="s">
        <v>307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192</v>
      </c>
      <c r="B63" s="17"/>
      <c r="C63" s="17"/>
      <c r="D63" s="17"/>
      <c r="E63" s="17"/>
      <c r="F63" s="17"/>
      <c r="G63" s="17"/>
      <c r="H63" s="251">
        <f>SUM(H54:H62)</f>
        <v>1036.9351999999999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311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312</v>
      </c>
      <c r="C66" s="17"/>
      <c r="D66" s="17"/>
      <c r="E66" s="17"/>
      <c r="F66" s="17"/>
      <c r="G66" s="17"/>
      <c r="H66" s="316" t="str">
        <f>Licitante!$B$2</f>
        <v>Mogi das Cruzes / SP</v>
      </c>
    </row>
    <row r="67" spans="1:8" ht="20.3" customHeight="1">
      <c r="A67" s="216" t="s">
        <v>281</v>
      </c>
      <c r="B67" s="230" t="s">
        <v>370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287</v>
      </c>
      <c r="B68" s="230" t="s">
        <v>288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298</v>
      </c>
      <c r="B69" s="230" t="s">
        <v>299</v>
      </c>
      <c r="C69" s="230"/>
      <c r="D69" s="230"/>
      <c r="E69" s="230"/>
      <c r="F69" s="230"/>
      <c r="G69" s="230"/>
      <c r="H69" s="252">
        <f>H63</f>
        <v>1036.9351999999999</v>
      </c>
    </row>
    <row r="70" spans="1:8" ht="20.3" customHeight="1">
      <c r="A70" s="17" t="s">
        <v>192</v>
      </c>
      <c r="B70" s="17"/>
      <c r="C70" s="17"/>
      <c r="D70" s="17"/>
      <c r="E70" s="17"/>
      <c r="F70" s="17"/>
      <c r="G70" s="17"/>
      <c r="H70" s="251">
        <f>SUM(H67:H69)</f>
        <v>2317.8504578181819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314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315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316</v>
      </c>
      <c r="C74" s="17"/>
      <c r="D74" s="17"/>
      <c r="E74" s="17"/>
      <c r="F74" s="17"/>
      <c r="G74" s="17"/>
      <c r="H74" s="316" t="str">
        <f>Licitante!$B$2</f>
        <v>Mogi das Cruzes / SP</v>
      </c>
    </row>
    <row r="75" spans="1:8" ht="20.3" customHeight="1">
      <c r="A75" s="216" t="s">
        <v>65</v>
      </c>
      <c r="B75" s="230" t="s">
        <v>317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318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319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320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321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192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322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323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324</v>
      </c>
      <c r="B84" s="17"/>
      <c r="C84" s="17"/>
      <c r="D84" s="17"/>
      <c r="E84" s="17"/>
      <c r="F84" s="17"/>
      <c r="G84" s="17"/>
      <c r="H84" s="252">
        <f>H32+H70-(H54+H55+H61)+H80</f>
        <v>4072.919718873427</v>
      </c>
    </row>
    <row r="85" spans="1:8" ht="24.65" customHeight="1">
      <c r="A85" s="237" t="s">
        <v>325</v>
      </c>
      <c r="B85" s="274" t="s">
        <v>326</v>
      </c>
      <c r="C85" s="274"/>
      <c r="D85" s="274"/>
      <c r="E85" s="274"/>
      <c r="F85" s="274"/>
      <c r="G85" s="237" t="s">
        <v>64</v>
      </c>
      <c r="H85" s="316" t="str">
        <f>Licitante!$B$2</f>
        <v>Mogi das Cruzes / SP</v>
      </c>
    </row>
    <row r="86" spans="1:8" ht="25.35" customHeight="1">
      <c r="A86" s="216" t="s">
        <v>65</v>
      </c>
      <c r="B86" s="256" t="s">
        <v>378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328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11.151046458243469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0.83632848436826002</v>
      </c>
    </row>
    <row r="89" spans="1:8" ht="20.3" customHeight="1">
      <c r="A89" s="321" t="s">
        <v>73</v>
      </c>
      <c r="B89" s="277" t="s">
        <v>329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1.3046724356144859</v>
      </c>
    </row>
    <row r="90" spans="1:8" ht="20.3" customHeight="1">
      <c r="A90" s="216" t="s">
        <v>76</v>
      </c>
      <c r="B90" s="256" t="s">
        <v>330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331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33.453139374730405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192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332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333</v>
      </c>
      <c r="B95" s="17" t="s">
        <v>334</v>
      </c>
      <c r="C95" s="17"/>
      <c r="D95" s="17"/>
      <c r="E95" s="17"/>
      <c r="F95" s="17"/>
      <c r="G95" s="17"/>
      <c r="H95" s="316" t="str">
        <f>Licitante!$B$2</f>
        <v>Mogi das Cruzes / SP</v>
      </c>
    </row>
    <row r="96" spans="1:8" ht="20.3" customHeight="1">
      <c r="A96" s="216" t="s">
        <v>65</v>
      </c>
      <c r="B96" s="230" t="s">
        <v>335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192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336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337</v>
      </c>
      <c r="C100" s="17"/>
      <c r="D100" s="17"/>
      <c r="E100" s="17"/>
      <c r="F100" s="17"/>
      <c r="G100" s="17"/>
      <c r="H100" s="316" t="str">
        <f>Licitante!$B$2</f>
        <v>Mogi das Cruzes / SP</v>
      </c>
    </row>
    <row r="101" spans="1:8" ht="20.3" customHeight="1">
      <c r="A101" s="216" t="s">
        <v>325</v>
      </c>
      <c r="B101" s="230" t="s">
        <v>326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333</v>
      </c>
      <c r="B102" s="230" t="s">
        <v>334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192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338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339</v>
      </c>
      <c r="C106" s="17"/>
      <c r="D106" s="17"/>
      <c r="E106" s="17"/>
      <c r="F106" s="17"/>
      <c r="G106" s="17"/>
      <c r="H106" s="316" t="str">
        <f>Licitante!$B$2</f>
        <v>Mogi das Cruzes / SP</v>
      </c>
    </row>
    <row r="107" spans="1:8" ht="20.45" customHeight="1">
      <c r="A107" s="216" t="s">
        <v>65</v>
      </c>
      <c r="B107" s="230" t="s">
        <v>340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341</v>
      </c>
      <c r="C108" s="230"/>
      <c r="D108" s="230"/>
      <c r="E108" s="230"/>
      <c r="F108" s="230"/>
      <c r="G108" s="230"/>
      <c r="H108" s="283">
        <f>H114*Licitante!H127</f>
        <v>595.30857342109016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192</v>
      </c>
      <c r="B111" s="17"/>
      <c r="C111" s="17"/>
      <c r="D111" s="17"/>
      <c r="E111" s="17"/>
      <c r="F111" s="17"/>
      <c r="G111" s="17"/>
      <c r="H111" s="251">
        <f>SUM(H107:H110)</f>
        <v>665.53065675442349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342</v>
      </c>
      <c r="B113" s="17"/>
      <c r="C113" s="17"/>
      <c r="D113" s="17"/>
      <c r="E113" s="17"/>
      <c r="F113" s="17"/>
      <c r="G113" s="17"/>
      <c r="H113" s="316" t="str">
        <f>Licitante!$B$2</f>
        <v>Mogi das Cruzes / SP</v>
      </c>
    </row>
    <row r="114" spans="1:8" ht="25.05" customHeight="1">
      <c r="A114" s="17" t="s">
        <v>192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5953.0857342109011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343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344</v>
      </c>
      <c r="C117" s="17"/>
      <c r="D117" s="17"/>
      <c r="E117" s="17"/>
      <c r="F117" s="17"/>
      <c r="G117" s="237" t="s">
        <v>64</v>
      </c>
      <c r="H117" s="316" t="str">
        <f>Licitante!$B$2</f>
        <v>Mogi das Cruzes / SP</v>
      </c>
    </row>
    <row r="118" spans="1:8" ht="20.3" customHeight="1">
      <c r="A118" s="216" t="s">
        <v>65</v>
      </c>
      <c r="B118" s="230" t="s">
        <v>345</v>
      </c>
      <c r="C118" s="230"/>
      <c r="D118" s="230"/>
      <c r="E118" s="230"/>
      <c r="F118" s="230"/>
      <c r="G118" s="241">
        <f>Licitante!D76</f>
        <v>0.05</v>
      </c>
      <c r="H118" s="249">
        <f>G118*H114</f>
        <v>297.65428671054508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625.07400209214472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1050.1963781548138</v>
      </c>
    </row>
    <row r="121" spans="1:8" ht="20.3" customHeight="1">
      <c r="A121" s="222"/>
      <c r="B121" s="230" t="s">
        <v>346</v>
      </c>
      <c r="C121" s="230"/>
      <c r="D121" s="230"/>
      <c r="E121" s="222" t="s">
        <v>347</v>
      </c>
      <c r="F121" s="222"/>
      <c r="G121" s="222"/>
      <c r="H121" s="284"/>
    </row>
    <row r="122" spans="1:8" ht="19.45" customHeight="1">
      <c r="A122" s="222"/>
      <c r="B122" s="230" t="s">
        <v>348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349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350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351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352</v>
      </c>
      <c r="C126" s="230"/>
      <c r="D126" s="230"/>
      <c r="E126" s="241"/>
      <c r="F126" s="222" t="s">
        <v>353</v>
      </c>
      <c r="G126" s="222"/>
      <c r="H126" s="284"/>
    </row>
    <row r="127" spans="1:8" ht="15" customHeight="1">
      <c r="A127" s="222"/>
      <c r="B127" s="230" t="s">
        <v>354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371</v>
      </c>
      <c r="C128" s="286" t="str">
        <f>H7</f>
        <v>Mogi das Cruzes / SP</v>
      </c>
      <c r="D128" s="287"/>
      <c r="E128" s="288">
        <f>Licitante!D83</f>
        <v>0.04</v>
      </c>
      <c r="F128" s="254">
        <f>E128+F122</f>
        <v>0.13250000000000001</v>
      </c>
      <c r="G128" s="254"/>
      <c r="H128" s="284"/>
    </row>
    <row r="129" spans="1:8" ht="28.4" customHeight="1">
      <c r="A129" s="17" t="s">
        <v>192</v>
      </c>
      <c r="B129" s="17"/>
      <c r="C129" s="17"/>
      <c r="D129" s="17"/>
      <c r="E129" s="17"/>
      <c r="F129" s="17"/>
      <c r="G129" s="17"/>
      <c r="H129" s="251">
        <f>(H114+H118+H119)/(1-F128)</f>
        <v>7926.0104011684052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355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356</v>
      </c>
      <c r="C132" s="17"/>
      <c r="D132" s="17"/>
      <c r="E132" s="17"/>
      <c r="F132" s="17"/>
      <c r="G132" s="17"/>
      <c r="H132" s="316" t="str">
        <f>Licitante!$B$2</f>
        <v>Mogi das Cruzes / SP</v>
      </c>
    </row>
    <row r="133" spans="1:8" ht="31.7" customHeight="1">
      <c r="A133" s="237" t="s">
        <v>65</v>
      </c>
      <c r="B133" s="230" t="s">
        <v>357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279</v>
      </c>
      <c r="C134" s="230"/>
      <c r="D134" s="230"/>
      <c r="E134" s="230"/>
      <c r="F134" s="230"/>
      <c r="G134" s="230"/>
      <c r="H134" s="249">
        <f>H70</f>
        <v>2317.8504578181819</v>
      </c>
    </row>
    <row r="135" spans="1:8" ht="34.85" customHeight="1">
      <c r="A135" s="237" t="s">
        <v>70</v>
      </c>
      <c r="B135" s="230" t="s">
        <v>358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322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338</v>
      </c>
      <c r="C137" s="230"/>
      <c r="D137" s="230"/>
      <c r="E137" s="230"/>
      <c r="F137" s="230"/>
      <c r="G137" s="230"/>
      <c r="H137" s="249">
        <f>H111</f>
        <v>665.53065675442349</v>
      </c>
    </row>
    <row r="138" spans="1:8" ht="28.4" customHeight="1">
      <c r="A138" s="17" t="s">
        <v>359</v>
      </c>
      <c r="B138" s="17"/>
      <c r="C138" s="17"/>
      <c r="D138" s="17"/>
      <c r="E138" s="17"/>
      <c r="F138" s="17"/>
      <c r="G138" s="17"/>
      <c r="H138" s="240">
        <f>SUM(H133:H137)</f>
        <v>5953.0857342109011</v>
      </c>
    </row>
    <row r="139" spans="1:8" ht="31" customHeight="1">
      <c r="A139" s="237" t="s">
        <v>89</v>
      </c>
      <c r="B139" s="230" t="s">
        <v>360</v>
      </c>
      <c r="C139" s="230"/>
      <c r="D139" s="230"/>
      <c r="E139" s="230"/>
      <c r="F139" s="230"/>
      <c r="G139" s="230"/>
      <c r="H139" s="249">
        <f>H129</f>
        <v>7926.0104011684052</v>
      </c>
    </row>
    <row r="140" spans="1:8" ht="27.4" customHeight="1">
      <c r="A140" s="17" t="s">
        <v>361</v>
      </c>
      <c r="B140" s="17"/>
      <c r="C140" s="17"/>
      <c r="D140" s="17"/>
      <c r="E140" s="17"/>
      <c r="F140" s="17"/>
      <c r="G140" s="17"/>
      <c r="H140" s="322">
        <f>ROUND((H114+H118+H119)/(1-(F128)),2)</f>
        <v>7926.01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FEB08-2A54-4D6D-99A7-1B667BA0E264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379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380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381</v>
      </c>
      <c r="B5" s="332"/>
      <c r="C5" s="332"/>
      <c r="D5" s="332"/>
      <c r="E5" s="333" t="str">
        <f>Licitante!B3</f>
        <v>ARF/Mogi das Cruzes</v>
      </c>
      <c r="F5" s="333"/>
      <c r="G5" s="334"/>
      <c r="H5" s="151" t="s">
        <v>382</v>
      </c>
      <c r="I5" s="159" t="s">
        <v>192</v>
      </c>
      <c r="J5" s="335" t="s">
        <v>383</v>
      </c>
    </row>
    <row r="6" spans="1:10" ht="34.15" customHeight="1">
      <c r="A6" s="329" t="s">
        <v>384</v>
      </c>
      <c r="B6" s="329"/>
      <c r="C6" s="336" t="s">
        <v>385</v>
      </c>
      <c r="D6" s="337" t="s">
        <v>262</v>
      </c>
      <c r="E6" s="337"/>
      <c r="F6" s="336" t="s">
        <v>386</v>
      </c>
      <c r="G6" s="336" t="s">
        <v>387</v>
      </c>
      <c r="H6" s="151"/>
      <c r="I6" s="159"/>
      <c r="J6" s="335"/>
    </row>
    <row r="7" spans="1:10" ht="34.85" customHeight="1">
      <c r="A7" s="338" t="s">
        <v>216</v>
      </c>
      <c r="B7" s="338"/>
      <c r="C7" s="339">
        <v>1200</v>
      </c>
      <c r="D7" s="338" t="s">
        <v>259</v>
      </c>
      <c r="E7" s="338"/>
      <c r="F7" s="340">
        <f>'Servente 40h'!H142</f>
        <v>6077.87</v>
      </c>
      <c r="G7" s="341">
        <f>ROUND((1/C7)*F7,7)</f>
        <v>5.0648917000000004</v>
      </c>
      <c r="H7" s="342">
        <f>IF('CALCULO SIMPLES'!B37 = "m2",'Áreas a serem limpas'!B4,0)</f>
        <v>0</v>
      </c>
      <c r="I7" s="343">
        <f>G7*H7</f>
        <v>0</v>
      </c>
      <c r="J7" s="335"/>
    </row>
    <row r="8" spans="1:10" ht="34.85" customHeight="1">
      <c r="A8" s="338" t="s">
        <v>217</v>
      </c>
      <c r="B8" s="338"/>
      <c r="C8" s="339">
        <v>1200</v>
      </c>
      <c r="D8" s="338" t="s">
        <v>259</v>
      </c>
      <c r="E8" s="338"/>
      <c r="F8" s="340">
        <f>'Servente 40h'!H142</f>
        <v>6077.87</v>
      </c>
      <c r="G8" s="341">
        <f>ROUND((1/C8)*F8,7)</f>
        <v>5.0648917000000004</v>
      </c>
      <c r="H8" s="342">
        <f>IF('CALCULO SIMPLES'!B37 = "m2",'Áreas a serem limpas'!B5,0)</f>
        <v>0</v>
      </c>
      <c r="I8" s="343">
        <f t="shared" ref="I8:I14" si="0">G8*H8</f>
        <v>0</v>
      </c>
      <c r="J8" s="335"/>
    </row>
    <row r="9" spans="1:10" ht="34.85" customHeight="1">
      <c r="A9" s="338" t="s">
        <v>388</v>
      </c>
      <c r="B9" s="338"/>
      <c r="C9" s="339">
        <v>450</v>
      </c>
      <c r="D9" s="338" t="s">
        <v>259</v>
      </c>
      <c r="E9" s="338"/>
      <c r="F9" s="340">
        <f>'Servente 40h'!H142</f>
        <v>6077.87</v>
      </c>
      <c r="G9" s="341">
        <f>ROUND((1/C9)*F9,7)</f>
        <v>13.506377799999999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219</v>
      </c>
      <c r="B10" s="338"/>
      <c r="C10" s="339">
        <v>2500</v>
      </c>
      <c r="D10" s="338" t="s">
        <v>259</v>
      </c>
      <c r="E10" s="338"/>
      <c r="F10" s="340">
        <f>'Servente 40h'!H142</f>
        <v>6077.87</v>
      </c>
      <c r="G10" s="341">
        <f t="shared" ref="G10:G11" si="1">ROUND((1/C10)*F10,7)</f>
        <v>2.4311479999999999</v>
      </c>
      <c r="H10" s="342">
        <f>IF('CALCULO SIMPLES'!B37 = "m2",'Áreas a serem limpas'!B7,0)</f>
        <v>0</v>
      </c>
      <c r="I10" s="343">
        <f t="shared" si="0"/>
        <v>0</v>
      </c>
      <c r="J10" s="335"/>
    </row>
    <row r="11" spans="1:10" ht="34.85" customHeight="1">
      <c r="A11" s="338" t="s">
        <v>220</v>
      </c>
      <c r="B11" s="338"/>
      <c r="C11" s="339">
        <v>1800</v>
      </c>
      <c r="D11" s="338" t="s">
        <v>259</v>
      </c>
      <c r="E11" s="338"/>
      <c r="F11" s="340">
        <f>'Servente 40h'!H142</f>
        <v>6077.87</v>
      </c>
      <c r="G11" s="341">
        <f t="shared" si="1"/>
        <v>3.3765944000000001</v>
      </c>
      <c r="H11" s="342">
        <f>IF('CALCULO SIMPLES'!B37 = "m2",'Áreas a serem limpas'!B8,0)</f>
        <v>0</v>
      </c>
      <c r="I11" s="343">
        <f t="shared" si="0"/>
        <v>0</v>
      </c>
      <c r="J11" s="335"/>
    </row>
    <row r="12" spans="1:10" ht="37.299999999999997" customHeight="1">
      <c r="A12" s="338" t="s">
        <v>221</v>
      </c>
      <c r="B12" s="338"/>
      <c r="C12" s="339">
        <v>1500</v>
      </c>
      <c r="D12" s="338" t="s">
        <v>259</v>
      </c>
      <c r="E12" s="338"/>
      <c r="F12" s="340">
        <f>'Servente 40h'!H142</f>
        <v>6077.87</v>
      </c>
      <c r="G12" s="341">
        <f>ROUND((1/C12)*F12,7)</f>
        <v>4.0519132999999998</v>
      </c>
      <c r="H12" s="342">
        <f>IF('CALCULO SIMPLES'!B37 = "m2",'Áreas a serem limpas'!B9,0)</f>
        <v>0</v>
      </c>
      <c r="I12" s="343">
        <f t="shared" si="0"/>
        <v>0</v>
      </c>
      <c r="J12" s="335"/>
    </row>
    <row r="13" spans="1:10" ht="37.299999999999997" customHeight="1">
      <c r="A13" s="344" t="s">
        <v>389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0</v>
      </c>
      <c r="J13" s="335"/>
    </row>
    <row r="14" spans="1:10" ht="29.1" customHeight="1">
      <c r="A14" s="338" t="s">
        <v>390</v>
      </c>
      <c r="B14" s="338"/>
      <c r="C14" s="339">
        <f>'Áreas a serem limpas'!C10</f>
        <v>300</v>
      </c>
      <c r="D14" s="338" t="s">
        <v>259</v>
      </c>
      <c r="E14" s="338"/>
      <c r="F14" s="340">
        <f>'Servente 40h'!H142</f>
        <v>6077.87</v>
      </c>
      <c r="G14" s="341">
        <f>ROUND((1/C14)*F14,7)</f>
        <v>20.259566700000001</v>
      </c>
      <c r="H14" s="342">
        <f>IF('CALCULO SIMPLES'!B37 = "m2",'Áreas a serem limpas'!B10,0)</f>
        <v>0</v>
      </c>
      <c r="I14" s="343">
        <f t="shared" si="0"/>
        <v>0</v>
      </c>
      <c r="J14" s="335"/>
    </row>
    <row r="15" spans="1:10" ht="29.1" customHeight="1">
      <c r="A15" s="338" t="s">
        <v>391</v>
      </c>
      <c r="B15" s="338"/>
      <c r="C15" s="339">
        <v>300</v>
      </c>
      <c r="D15" s="338" t="s">
        <v>392</v>
      </c>
      <c r="E15" s="338"/>
      <c r="F15" s="340">
        <f>'Servente com insalubridade'!H142</f>
        <v>7640.79</v>
      </c>
      <c r="G15" s="341">
        <f>ROUND((1/C15)*F15,7)</f>
        <v>25.4693</v>
      </c>
      <c r="H15" s="342">
        <f>IF('CALCULO SIMPLES'!B37 = "m2",'Áreas a serem limpas'!B11,0)</f>
        <v>0</v>
      </c>
      <c r="I15" s="343">
        <f>G15*H15</f>
        <v>0</v>
      </c>
      <c r="J15" s="345">
        <f>SUM(I7:I15)</f>
        <v>0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393</v>
      </c>
      <c r="B17" s="332"/>
      <c r="C17" s="332"/>
      <c r="D17" s="332"/>
      <c r="E17" s="346" t="str">
        <f>Licitante!B3</f>
        <v>ARF/Mogi das Cruzes</v>
      </c>
      <c r="F17" s="333"/>
      <c r="G17" s="334"/>
      <c r="H17" s="151" t="s">
        <v>394</v>
      </c>
      <c r="I17" s="159" t="s">
        <v>192</v>
      </c>
      <c r="J17" s="347" t="s">
        <v>395</v>
      </c>
      <c r="K17" s="120"/>
      <c r="L17" s="182"/>
      <c r="M17" s="348"/>
      <c r="N17" s="348"/>
      <c r="O17" s="348"/>
    </row>
    <row r="18" spans="1:15" ht="29.1" customHeight="1">
      <c r="A18" s="329" t="s">
        <v>396</v>
      </c>
      <c r="B18" s="329"/>
      <c r="C18" s="336" t="s">
        <v>385</v>
      </c>
      <c r="D18" s="337" t="s">
        <v>262</v>
      </c>
      <c r="E18" s="337"/>
      <c r="F18" s="336" t="s">
        <v>386</v>
      </c>
      <c r="G18" s="336" t="s">
        <v>387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397</v>
      </c>
      <c r="B19" s="351"/>
      <c r="C19" s="352">
        <v>2700</v>
      </c>
      <c r="D19" s="172" t="s">
        <v>259</v>
      </c>
      <c r="E19" s="174"/>
      <c r="F19" s="353">
        <f>'Servente 40h'!H142</f>
        <v>6077.87</v>
      </c>
      <c r="G19" s="354">
        <f>ROUND((1/C19)*F19,7)</f>
        <v>2.2510629999999998</v>
      </c>
      <c r="H19" s="355">
        <f>IF('CALCULO SIMPLES'!B37 = "m2",'Áreas a serem limpas'!B13,0)</f>
        <v>0</v>
      </c>
      <c r="I19" s="356">
        <f>G19*H19</f>
        <v>0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226</v>
      </c>
      <c r="B20" s="351"/>
      <c r="C20" s="357">
        <v>9000</v>
      </c>
      <c r="D20" s="172" t="s">
        <v>259</v>
      </c>
      <c r="E20" s="174"/>
      <c r="F20" s="353">
        <f>'Servente 40h'!H142</f>
        <v>6077.87</v>
      </c>
      <c r="G20" s="354">
        <f t="shared" ref="G20:G22" si="2">ROUND((1/C20)*F20,7)</f>
        <v>0.67531890000000006</v>
      </c>
      <c r="H20" s="355">
        <f>IF('CALCULO SIMPLES'!B37 = "m2",'Áreas a serem limpas'!B14,0)</f>
        <v>0</v>
      </c>
      <c r="I20" s="356">
        <f t="shared" ref="I20:I22" si="3">G20*H20</f>
        <v>0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227</v>
      </c>
      <c r="B21" s="351"/>
      <c r="C21" s="357">
        <v>2700</v>
      </c>
      <c r="D21" s="172" t="s">
        <v>259</v>
      </c>
      <c r="E21" s="174"/>
      <c r="F21" s="353">
        <f>'Servente 40h'!H142</f>
        <v>6077.87</v>
      </c>
      <c r="G21" s="354">
        <f t="shared" si="2"/>
        <v>2.2510629999999998</v>
      </c>
      <c r="H21" s="355">
        <f>IF('CALCULO SIMPLES'!B37 = "m2",'Áreas a serem limpas'!B15,0)</f>
        <v>0</v>
      </c>
      <c r="I21" s="356">
        <f t="shared" si="3"/>
        <v>0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228</v>
      </c>
      <c r="B22" s="351"/>
      <c r="C22" s="357">
        <v>2700</v>
      </c>
      <c r="D22" s="172" t="s">
        <v>259</v>
      </c>
      <c r="E22" s="174"/>
      <c r="F22" s="353">
        <f>'Servente 40h'!H142</f>
        <v>6077.87</v>
      </c>
      <c r="G22" s="354">
        <f t="shared" si="2"/>
        <v>2.2510629999999998</v>
      </c>
      <c r="H22" s="355">
        <f>IF('CALCULO SIMPLES'!B37 = "m2",'Áreas a serem limpas'!B16,0)</f>
        <v>0</v>
      </c>
      <c r="I22" s="356">
        <f t="shared" si="3"/>
        <v>0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229</v>
      </c>
      <c r="B23" s="351"/>
      <c r="C23" s="357">
        <v>2700</v>
      </c>
      <c r="D23" s="172" t="s">
        <v>259</v>
      </c>
      <c r="E23" s="174"/>
      <c r="F23" s="353">
        <f>'Servente 40h'!H142</f>
        <v>6077.87</v>
      </c>
      <c r="G23" s="354">
        <f>ROUND((1/C23)*F23,7)</f>
        <v>2.2510629999999998</v>
      </c>
      <c r="H23" s="355">
        <f>IF('CALCULO SIMPLES'!B37 = "m2",'Áreas a serem limpas'!B17,0)</f>
        <v>0</v>
      </c>
      <c r="I23" s="356">
        <f>G23*H23</f>
        <v>0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230</v>
      </c>
      <c r="B24" s="351"/>
      <c r="C24" s="357">
        <v>100000</v>
      </c>
      <c r="D24" s="172" t="s">
        <v>259</v>
      </c>
      <c r="E24" s="174"/>
      <c r="F24" s="353">
        <f>'Servente 40h'!H142</f>
        <v>6077.87</v>
      </c>
      <c r="G24" s="354">
        <f>ROUND((1/C24)*F24,7)</f>
        <v>6.0778699999999998E-2</v>
      </c>
      <c r="H24" s="355">
        <f>IF('CALCULO SIMPLES'!B37 = "m2",'Áreas a serem limpas'!B18,0)</f>
        <v>0</v>
      </c>
      <c r="I24" s="356">
        <f>G24*H24</f>
        <v>0</v>
      </c>
      <c r="J24" s="361">
        <f>SUM(I19:I24)</f>
        <v>0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398</v>
      </c>
      <c r="B26" s="330"/>
      <c r="C26" s="330"/>
      <c r="D26" s="330"/>
      <c r="E26" s="330"/>
      <c r="F26" s="330"/>
      <c r="G26" s="330"/>
      <c r="H26" s="151" t="s">
        <v>399</v>
      </c>
      <c r="I26" s="151" t="s">
        <v>192</v>
      </c>
      <c r="J26" s="363" t="s">
        <v>400</v>
      </c>
    </row>
    <row r="27" spans="1:15" ht="25.65" customHeight="1">
      <c r="A27" s="364" t="s">
        <v>401</v>
      </c>
      <c r="B27" s="364"/>
      <c r="C27" s="364"/>
      <c r="D27" s="364"/>
      <c r="E27" s="364"/>
      <c r="F27" s="365">
        <v>380</v>
      </c>
      <c r="G27" s="365" t="s">
        <v>402</v>
      </c>
      <c r="H27" s="151"/>
      <c r="I27" s="151"/>
      <c r="J27" s="366"/>
    </row>
    <row r="28" spans="1:15" ht="22.5" customHeight="1">
      <c r="A28" s="337" t="s">
        <v>403</v>
      </c>
      <c r="B28" s="337"/>
      <c r="C28" s="336" t="s">
        <v>404</v>
      </c>
      <c r="D28" s="336" t="s">
        <v>405</v>
      </c>
      <c r="E28" s="336" t="s">
        <v>406</v>
      </c>
      <c r="F28" s="336" t="s">
        <v>407</v>
      </c>
      <c r="G28" s="336" t="s">
        <v>408</v>
      </c>
      <c r="H28" s="151"/>
      <c r="I28" s="151"/>
      <c r="J28" s="367"/>
    </row>
    <row r="29" spans="1:15" ht="29.1" customHeight="1">
      <c r="A29" s="338" t="str">
        <f>Licitante!B3</f>
        <v>ARF/Mogi das Cruzes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6488.28</v>
      </c>
      <c r="G29" s="371">
        <f>ROUND(F29*E29,7)</f>
        <v>1.4475353</v>
      </c>
      <c r="H29" s="372">
        <f>IF('CALCULO SIMPLES'!B37 = "m2",'Áreas a serem limpas'!B29+'Áreas a serem limpas'!B30,0)</f>
        <v>0</v>
      </c>
      <c r="I29" s="373">
        <f>G29*H29</f>
        <v>0</v>
      </c>
      <c r="J29" s="373">
        <f>I29</f>
        <v>0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409</v>
      </c>
      <c r="B31" s="330"/>
      <c r="C31" s="330"/>
      <c r="D31" s="330"/>
      <c r="E31" s="330"/>
      <c r="F31" s="330"/>
      <c r="G31" s="330"/>
      <c r="H31" s="151" t="s">
        <v>410</v>
      </c>
      <c r="I31" s="151" t="s">
        <v>192</v>
      </c>
      <c r="J31" s="375" t="s">
        <v>411</v>
      </c>
    </row>
    <row r="32" spans="1:15" ht="25.65" customHeight="1">
      <c r="A32" s="364" t="s">
        <v>401</v>
      </c>
      <c r="B32" s="364"/>
      <c r="C32" s="364"/>
      <c r="D32" s="364"/>
      <c r="E32" s="364"/>
      <c r="F32" s="376">
        <v>160</v>
      </c>
      <c r="G32" s="365" t="s">
        <v>402</v>
      </c>
      <c r="H32" s="151"/>
      <c r="I32" s="151"/>
      <c r="J32" s="375"/>
    </row>
    <row r="33" spans="1:12" ht="25.35">
      <c r="A33" s="329" t="s">
        <v>403</v>
      </c>
      <c r="B33" s="329"/>
      <c r="C33" s="336" t="s">
        <v>412</v>
      </c>
      <c r="D33" s="336" t="s">
        <v>413</v>
      </c>
      <c r="E33" s="377" t="s">
        <v>414</v>
      </c>
      <c r="F33" s="336" t="s">
        <v>407</v>
      </c>
      <c r="G33" s="336" t="s">
        <v>408</v>
      </c>
      <c r="H33" s="151"/>
      <c r="I33" s="151"/>
      <c r="J33" s="375"/>
    </row>
    <row r="34" spans="1:12" ht="31" customHeight="1">
      <c r="A34" s="378" t="str">
        <f>Licitante!B3</f>
        <v>ARF/Mogi das Cruzes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7926.01</v>
      </c>
      <c r="G34" s="354">
        <f>F34*E34</f>
        <v>0.34953704099999999</v>
      </c>
      <c r="H34" s="355">
        <f>IF('CALCULO SIMPLES'!B37 = "m2",'Áreas a serem limpas'!B28+'Áreas a serem limpas'!B31,0)</f>
        <v>0</v>
      </c>
      <c r="I34" s="382">
        <f>G34*H34</f>
        <v>0</v>
      </c>
      <c r="J34" s="383">
        <f>I34</f>
        <v>0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415</v>
      </c>
      <c r="B36" s="330"/>
      <c r="C36" s="330"/>
      <c r="D36" s="330"/>
      <c r="E36" s="330"/>
      <c r="F36" s="330"/>
      <c r="G36" s="330"/>
      <c r="J36" s="384" t="s">
        <v>416</v>
      </c>
      <c r="K36" s="385">
        <f>J15+J24+J29+J34</f>
        <v>0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403</v>
      </c>
      <c r="B38" s="389" t="s">
        <v>417</v>
      </c>
      <c r="C38" s="389"/>
      <c r="D38" s="389" t="s">
        <v>418</v>
      </c>
      <c r="E38" s="389"/>
      <c r="F38" s="388" t="s">
        <v>419</v>
      </c>
      <c r="G38" s="388" t="s">
        <v>420</v>
      </c>
      <c r="J38" s="387"/>
    </row>
    <row r="39" spans="1:12" ht="29.1" customHeight="1">
      <c r="A39" s="390" t="str">
        <f>Licitante!B3</f>
        <v>ARF/Mogi das Cruzes</v>
      </c>
      <c r="B39" s="390" t="s">
        <v>213</v>
      </c>
      <c r="C39" s="379" t="s">
        <v>216</v>
      </c>
      <c r="D39" s="391">
        <f t="shared" ref="D39:D44" si="4">G7</f>
        <v>5.0648917000000004</v>
      </c>
      <c r="E39" s="392"/>
      <c r="F39" s="380">
        <f t="shared" ref="F39:F44" si="5">H7</f>
        <v>0</v>
      </c>
      <c r="G39" s="393">
        <f t="shared" ref="G39:G52" si="6">D39*F39</f>
        <v>0</v>
      </c>
      <c r="J39" s="394"/>
    </row>
    <row r="40" spans="1:12" ht="27.4" customHeight="1">
      <c r="A40" s="395"/>
      <c r="B40" s="395"/>
      <c r="C40" s="379" t="s">
        <v>217</v>
      </c>
      <c r="D40" s="391">
        <f t="shared" si="4"/>
        <v>5.0648917000000004</v>
      </c>
      <c r="E40" s="392"/>
      <c r="F40" s="380">
        <f t="shared" si="5"/>
        <v>0</v>
      </c>
      <c r="G40" s="393">
        <f t="shared" si="6"/>
        <v>0</v>
      </c>
    </row>
    <row r="41" spans="1:12" ht="27.4" customHeight="1">
      <c r="A41" s="395"/>
      <c r="B41" s="395"/>
      <c r="C41" s="379" t="s">
        <v>388</v>
      </c>
      <c r="D41" s="391">
        <f t="shared" si="4"/>
        <v>13.506377799999999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219</v>
      </c>
      <c r="D42" s="391">
        <f t="shared" si="4"/>
        <v>2.4311479999999999</v>
      </c>
      <c r="E42" s="392"/>
      <c r="F42" s="380">
        <f t="shared" si="5"/>
        <v>0</v>
      </c>
      <c r="G42" s="393">
        <f t="shared" si="6"/>
        <v>0</v>
      </c>
    </row>
    <row r="43" spans="1:12" ht="27.4" customHeight="1">
      <c r="A43" s="395"/>
      <c r="B43" s="395"/>
      <c r="C43" s="379" t="s">
        <v>220</v>
      </c>
      <c r="D43" s="391">
        <f t="shared" si="4"/>
        <v>3.3765944000000001</v>
      </c>
      <c r="E43" s="392"/>
      <c r="F43" s="380">
        <f t="shared" si="5"/>
        <v>0</v>
      </c>
      <c r="G43" s="393">
        <f t="shared" si="6"/>
        <v>0</v>
      </c>
    </row>
    <row r="44" spans="1:12" ht="31" customHeight="1">
      <c r="A44" s="395"/>
      <c r="B44" s="395"/>
      <c r="C44" s="379" t="s">
        <v>221</v>
      </c>
      <c r="D44" s="391">
        <f t="shared" si="4"/>
        <v>4.0519132999999998</v>
      </c>
      <c r="E44" s="392"/>
      <c r="F44" s="380">
        <f t="shared" si="5"/>
        <v>0</v>
      </c>
      <c r="G44" s="393">
        <f t="shared" si="6"/>
        <v>0</v>
      </c>
    </row>
    <row r="45" spans="1:12" ht="31" customHeight="1">
      <c r="A45" s="395"/>
      <c r="B45" s="395"/>
      <c r="C45" s="379" t="s">
        <v>390</v>
      </c>
      <c r="D45" s="391">
        <f>G14</f>
        <v>20.259566700000001</v>
      </c>
      <c r="E45" s="392"/>
      <c r="F45" s="380">
        <f>H14</f>
        <v>0</v>
      </c>
      <c r="G45" s="393">
        <f t="shared" si="6"/>
        <v>0</v>
      </c>
      <c r="J45" s="396"/>
    </row>
    <row r="46" spans="1:12" ht="31" customHeight="1">
      <c r="A46" s="395"/>
      <c r="B46" s="397"/>
      <c r="C46" s="379" t="s">
        <v>391</v>
      </c>
      <c r="D46" s="391">
        <f>G15</f>
        <v>25.4693</v>
      </c>
      <c r="E46" s="392"/>
      <c r="F46" s="380">
        <f>H15</f>
        <v>0</v>
      </c>
      <c r="G46" s="393">
        <f t="shared" si="6"/>
        <v>0</v>
      </c>
      <c r="J46" s="396"/>
    </row>
    <row r="47" spans="1:12" ht="31" customHeight="1">
      <c r="A47" s="395"/>
      <c r="B47" s="395" t="s">
        <v>224</v>
      </c>
      <c r="C47" s="379" t="str">
        <f>'Áreas a serem limpas'!A13</f>
        <v>Pisos pavimentados adjacentes/contíguos às edificações</v>
      </c>
      <c r="D47" s="391">
        <f t="shared" ref="D47:D52" si="7">G19</f>
        <v>2.2510629999999998</v>
      </c>
      <c r="E47" s="392"/>
      <c r="F47" s="380">
        <f t="shared" ref="F47:F52" si="8">H19</f>
        <v>0</v>
      </c>
      <c r="G47" s="393">
        <f t="shared" si="6"/>
        <v>0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0.67531890000000006</v>
      </c>
      <c r="E48" s="392"/>
      <c r="F48" s="380">
        <f t="shared" si="8"/>
        <v>0</v>
      </c>
      <c r="G48" s="393">
        <f t="shared" si="6"/>
        <v>0</v>
      </c>
      <c r="J48" s="396"/>
    </row>
    <row r="49" spans="1:10" ht="27.4" customHeight="1">
      <c r="A49" s="395"/>
      <c r="B49" s="395"/>
      <c r="C49" s="379" t="s">
        <v>227</v>
      </c>
      <c r="D49" s="391">
        <f t="shared" si="7"/>
        <v>2.2510629999999998</v>
      </c>
      <c r="E49" s="392"/>
      <c r="F49" s="380">
        <f t="shared" si="8"/>
        <v>0</v>
      </c>
      <c r="G49" s="393">
        <f t="shared" si="6"/>
        <v>0</v>
      </c>
      <c r="J49" s="396"/>
    </row>
    <row r="50" spans="1:10" ht="27.4" customHeight="1">
      <c r="A50" s="395"/>
      <c r="B50" s="395"/>
      <c r="C50" s="379" t="s">
        <v>228</v>
      </c>
      <c r="D50" s="391">
        <f t="shared" si="7"/>
        <v>2.2510629999999998</v>
      </c>
      <c r="E50" s="392"/>
      <c r="F50" s="380">
        <f t="shared" si="8"/>
        <v>0</v>
      </c>
      <c r="G50" s="393">
        <f t="shared" si="6"/>
        <v>0</v>
      </c>
    </row>
    <row r="51" spans="1:10" ht="27.4" customHeight="1">
      <c r="A51" s="395"/>
      <c r="B51" s="395"/>
      <c r="C51" s="379" t="s">
        <v>229</v>
      </c>
      <c r="D51" s="391">
        <f t="shared" si="7"/>
        <v>2.2510629999999998</v>
      </c>
      <c r="E51" s="392"/>
      <c r="F51" s="380">
        <f t="shared" si="8"/>
        <v>0</v>
      </c>
      <c r="G51" s="393">
        <f t="shared" si="6"/>
        <v>0</v>
      </c>
    </row>
    <row r="52" spans="1:10" ht="31" customHeight="1">
      <c r="A52" s="395"/>
      <c r="B52" s="398"/>
      <c r="C52" s="399" t="s">
        <v>230</v>
      </c>
      <c r="D52" s="391">
        <f t="shared" si="7"/>
        <v>6.0778699999999998E-2</v>
      </c>
      <c r="E52" s="392"/>
      <c r="F52" s="380">
        <f t="shared" si="8"/>
        <v>0</v>
      </c>
      <c r="G52" s="393">
        <f t="shared" si="6"/>
        <v>0</v>
      </c>
    </row>
    <row r="53" spans="1:10" ht="31" customHeight="1">
      <c r="A53" s="395"/>
      <c r="B53" s="400" t="s">
        <v>421</v>
      </c>
      <c r="C53" s="401"/>
      <c r="D53" s="401"/>
      <c r="E53" s="401"/>
      <c r="F53" s="402"/>
      <c r="G53" s="393">
        <f>I13</f>
        <v>0</v>
      </c>
    </row>
    <row r="54" spans="1:10" ht="26.65" customHeight="1">
      <c r="A54" s="395"/>
      <c r="B54" s="390" t="s">
        <v>235</v>
      </c>
      <c r="C54" s="379" t="s">
        <v>422</v>
      </c>
      <c r="D54" s="391">
        <f>G29</f>
        <v>1.4475353</v>
      </c>
      <c r="E54" s="392"/>
      <c r="F54" s="380">
        <f>H29</f>
        <v>0</v>
      </c>
      <c r="G54" s="393">
        <f>D54*F54</f>
        <v>0</v>
      </c>
    </row>
    <row r="55" spans="1:10" ht="28.4" customHeight="1">
      <c r="A55" s="395"/>
      <c r="B55" s="398"/>
      <c r="C55" s="379" t="s">
        <v>423</v>
      </c>
      <c r="D55" s="403">
        <f>G34</f>
        <v>0.34953704099999999</v>
      </c>
      <c r="E55" s="392"/>
      <c r="F55" s="380">
        <f>H34</f>
        <v>0</v>
      </c>
      <c r="G55" s="393">
        <f>D55*F55</f>
        <v>0</v>
      </c>
    </row>
    <row r="56" spans="1:10" ht="31" customHeight="1">
      <c r="A56" s="398"/>
      <c r="B56" s="331" t="s">
        <v>192</v>
      </c>
      <c r="C56" s="332"/>
      <c r="D56" s="333" t="str">
        <f>Licitante!B3</f>
        <v>ARF/Mogi das Cruzes</v>
      </c>
      <c r="E56" s="333"/>
      <c r="F56" s="334"/>
      <c r="G56" s="404">
        <f>SUM(G39:G55)</f>
        <v>0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424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417</v>
      </c>
      <c r="B60" s="407"/>
      <c r="C60" s="408" t="s">
        <v>419</v>
      </c>
      <c r="D60" s="409" t="s">
        <v>425</v>
      </c>
      <c r="E60" s="410" t="s">
        <v>426</v>
      </c>
      <c r="F60" s="411" t="s">
        <v>427</v>
      </c>
      <c r="G60" s="410" t="s">
        <v>428</v>
      </c>
    </row>
    <row r="61" spans="1:10" ht="28.25" customHeight="1">
      <c r="A61" s="412" t="s">
        <v>429</v>
      </c>
      <c r="B61" s="413" t="s">
        <v>216</v>
      </c>
      <c r="C61" s="414">
        <f>'Áreas a serem limpas'!B4</f>
        <v>0</v>
      </c>
      <c r="D61" s="415" t="s">
        <v>430</v>
      </c>
      <c r="E61" s="416">
        <f>'Servente 20h'!H142</f>
        <v>4370.83</v>
      </c>
      <c r="F61" s="417">
        <f>IF('CALCULO SIMPLES'!B37 = "Posto",1,0)</f>
        <v>1</v>
      </c>
      <c r="G61" s="418">
        <f>ROUND(E61*F61,2)</f>
        <v>4370.83</v>
      </c>
    </row>
    <row r="62" spans="1:10" ht="31" customHeight="1">
      <c r="A62" s="412"/>
      <c r="B62" s="413" t="s">
        <v>217</v>
      </c>
      <c r="C62" s="414">
        <f>'Áreas a serem limpas'!B5</f>
        <v>287</v>
      </c>
      <c r="D62" s="415"/>
      <c r="E62" s="416"/>
      <c r="F62" s="417"/>
      <c r="G62" s="418"/>
    </row>
    <row r="63" spans="1:10" ht="31" customHeight="1">
      <c r="A63" s="412"/>
      <c r="B63" s="413" t="s">
        <v>218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219</v>
      </c>
      <c r="C64" s="414">
        <f>'Áreas a serem limpas'!B7</f>
        <v>0</v>
      </c>
      <c r="D64" s="415"/>
      <c r="E64" s="416"/>
      <c r="F64" s="417"/>
      <c r="G64" s="418"/>
    </row>
    <row r="65" spans="1:7" ht="31" customHeight="1">
      <c r="A65" s="412"/>
      <c r="B65" s="413" t="s">
        <v>220</v>
      </c>
      <c r="C65" s="414">
        <f>'Áreas a serem limpas'!B8</f>
        <v>0</v>
      </c>
      <c r="D65" s="415"/>
      <c r="E65" s="416"/>
      <c r="F65" s="417"/>
      <c r="G65" s="418"/>
    </row>
    <row r="66" spans="1:7" ht="31" customHeight="1">
      <c r="A66" s="412"/>
      <c r="B66" s="413" t="s">
        <v>221</v>
      </c>
      <c r="C66" s="414">
        <f>'Áreas a serem limpas'!B9</f>
        <v>0</v>
      </c>
      <c r="D66" s="415"/>
      <c r="E66" s="416"/>
      <c r="F66" s="417"/>
      <c r="G66" s="418"/>
    </row>
    <row r="67" spans="1:7" ht="31" customHeight="1">
      <c r="A67" s="412"/>
      <c r="B67" s="413" t="s">
        <v>222</v>
      </c>
      <c r="C67" s="414">
        <f>'Áreas a serem limpas'!B10</f>
        <v>19.16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431</v>
      </c>
      <c r="B69" s="413" t="s">
        <v>225</v>
      </c>
      <c r="C69" s="414">
        <f>'Áreas a serem limpas'!B13</f>
        <v>200</v>
      </c>
      <c r="D69" s="415"/>
      <c r="E69" s="416"/>
      <c r="F69" s="417"/>
      <c r="G69" s="418"/>
    </row>
    <row r="70" spans="1:7" ht="31" customHeight="1">
      <c r="A70" s="420"/>
      <c r="B70" s="413" t="s">
        <v>226</v>
      </c>
      <c r="C70" s="414">
        <f>'Áreas a serem limpas'!B14</f>
        <v>19.97</v>
      </c>
      <c r="D70" s="415"/>
      <c r="E70" s="416"/>
      <c r="F70" s="417"/>
      <c r="G70" s="418"/>
    </row>
    <row r="71" spans="1:7" ht="31" customHeight="1">
      <c r="A71" s="420"/>
      <c r="B71" s="413" t="s">
        <v>227</v>
      </c>
      <c r="C71" s="414">
        <f>'Áreas a serem limpas'!B15</f>
        <v>0</v>
      </c>
      <c r="D71" s="415"/>
      <c r="E71" s="416"/>
      <c r="F71" s="417"/>
      <c r="G71" s="418"/>
    </row>
    <row r="72" spans="1:7" ht="31" customHeight="1">
      <c r="A72" s="420"/>
      <c r="B72" s="413" t="s">
        <v>228</v>
      </c>
      <c r="C72" s="414">
        <f>'Áreas a serem limpas'!B16</f>
        <v>0</v>
      </c>
      <c r="D72" s="415"/>
      <c r="E72" s="416"/>
      <c r="F72" s="417"/>
      <c r="G72" s="418"/>
    </row>
    <row r="73" spans="1:7" ht="31" customHeight="1">
      <c r="A73" s="420"/>
      <c r="B73" s="421" t="s">
        <v>229</v>
      </c>
      <c r="C73" s="414">
        <f>'Áreas a serem limpas'!B17</f>
        <v>0</v>
      </c>
      <c r="D73" s="415"/>
      <c r="E73" s="416"/>
      <c r="F73" s="417"/>
      <c r="G73" s="418"/>
    </row>
    <row r="74" spans="1:7" ht="31" customHeight="1">
      <c r="A74" s="420"/>
      <c r="B74" s="413" t="s">
        <v>230</v>
      </c>
      <c r="C74" s="414">
        <f>'Áreas a serem limpas'!B18</f>
        <v>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432</v>
      </c>
      <c r="B76" s="430" t="s">
        <v>240</v>
      </c>
      <c r="C76" s="414">
        <f>'Áreas a serem limpas'!B29</f>
        <v>8.77</v>
      </c>
      <c r="D76" s="415" t="s">
        <v>433</v>
      </c>
      <c r="E76" s="416">
        <f>'Limpador de vidros sem risco- D'!H140</f>
        <v>6488.28</v>
      </c>
      <c r="F76" s="417">
        <f>IF('CALCULO SIMPLES'!B37 = "Posto",'Áreas a serem limpas'!H29+'Áreas a serem limpas'!H30,0)</f>
        <v>3.9125149172996067E-3</v>
      </c>
      <c r="G76" s="418">
        <f>ROUND(E76*F76,2)</f>
        <v>25.39</v>
      </c>
    </row>
    <row r="77" spans="1:7" ht="31" customHeight="1">
      <c r="A77" s="431"/>
      <c r="B77" s="430" t="s">
        <v>241</v>
      </c>
      <c r="C77" s="414">
        <f>'Áreas a serem limpas'!B30</f>
        <v>8.77</v>
      </c>
      <c r="D77" s="415"/>
      <c r="E77" s="416"/>
      <c r="F77" s="417"/>
      <c r="G77" s="418"/>
    </row>
    <row r="78" spans="1:7" ht="31" customHeight="1">
      <c r="A78" s="431"/>
      <c r="B78" s="432" t="s">
        <v>239</v>
      </c>
      <c r="C78" s="414">
        <f>'Áreas a serem limpas'!B28</f>
        <v>0</v>
      </c>
      <c r="D78" s="415" t="s">
        <v>434</v>
      </c>
      <c r="E78" s="433">
        <f>'Limpador de vidros com risco- D'!H140</f>
        <v>7926.01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242</v>
      </c>
      <c r="C79" s="414">
        <f>'Áreas a serem limpas'!B31</f>
        <v>0</v>
      </c>
      <c r="D79" s="415"/>
      <c r="E79" s="436"/>
      <c r="F79" s="437"/>
      <c r="G79" s="418"/>
    </row>
    <row r="80" spans="1:7" ht="31" customHeight="1">
      <c r="A80" s="438" t="s">
        <v>435</v>
      </c>
      <c r="B80" s="439"/>
      <c r="C80" s="440">
        <f>SUM(C61:C79)</f>
        <v>543.66999999999996</v>
      </c>
      <c r="D80" s="441"/>
      <c r="E80" s="442"/>
      <c r="F80" s="443">
        <f>F61+F76+F78</f>
        <v>1.0039125149172996</v>
      </c>
      <c r="G80" s="444">
        <f>G61+G76+G78</f>
        <v>4396.22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436</v>
      </c>
      <c r="B83" s="446"/>
      <c r="C83" s="446"/>
      <c r="D83" s="446"/>
      <c r="E83" s="446"/>
      <c r="F83" s="446"/>
      <c r="G83" s="447">
        <f>G56+G80</f>
        <v>4396.22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437</v>
      </c>
      <c r="B86" s="446"/>
      <c r="C86" s="446"/>
      <c r="D86" s="446"/>
      <c r="E86" s="446"/>
      <c r="F86" s="446"/>
      <c r="G86" s="447">
        <f>Licitante!H166</f>
        <v>656.08416666666676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438</v>
      </c>
      <c r="B89" s="449"/>
      <c r="C89" s="449"/>
      <c r="D89" s="449"/>
      <c r="E89" s="449"/>
      <c r="F89" s="449"/>
      <c r="G89" s="447">
        <f>Licitante!H185/12</f>
        <v>136.09166666666667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439</v>
      </c>
      <c r="B92" s="446"/>
      <c r="C92" s="446"/>
      <c r="D92" s="446"/>
      <c r="E92" s="446"/>
      <c r="F92" s="446"/>
      <c r="G92" s="447">
        <f>G83+G86+G89</f>
        <v>5188.395833333333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440</v>
      </c>
      <c r="B95" s="446"/>
      <c r="C95" s="446"/>
      <c r="D95" s="446"/>
      <c r="E95" s="446"/>
      <c r="F95" s="446"/>
      <c r="G95" s="451">
        <f>G92*Licitante!D2</f>
        <v>124521.5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B79F8-DCC9-4BA7-8BC6-743A04EB09FD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441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442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443</v>
      </c>
      <c r="B3" s="463" t="s">
        <v>444</v>
      </c>
      <c r="C3" s="463"/>
      <c r="D3" s="462" t="s">
        <v>445</v>
      </c>
      <c r="E3" s="464" t="s">
        <v>446</v>
      </c>
      <c r="F3" s="455"/>
      <c r="G3" s="464" t="s">
        <v>447</v>
      </c>
      <c r="H3" s="462" t="s">
        <v>448</v>
      </c>
    </row>
    <row r="4" spans="1:8">
      <c r="A4" s="465"/>
      <c r="B4" s="466" t="s">
        <v>449</v>
      </c>
      <c r="C4" s="466" t="s">
        <v>450</v>
      </c>
      <c r="D4" s="465"/>
      <c r="E4" s="467"/>
      <c r="F4" s="455"/>
      <c r="G4" s="467"/>
      <c r="H4" s="465"/>
    </row>
    <row r="5" spans="1:8" ht="16" customHeight="1">
      <c r="A5" s="468" t="s">
        <v>451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452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453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454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455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455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456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457</v>
      </c>
      <c r="B13" s="452" t="s">
        <v>458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459</v>
      </c>
      <c r="C14" s="466" t="s">
        <v>460</v>
      </c>
      <c r="D14" s="466" t="s">
        <v>461</v>
      </c>
      <c r="E14" s="466" t="s">
        <v>462</v>
      </c>
      <c r="F14" s="477" t="s">
        <v>463</v>
      </c>
      <c r="G14" s="455"/>
      <c r="H14" s="455"/>
    </row>
    <row r="15" spans="1:8" ht="16" customHeight="1">
      <c r="A15" s="468" t="s">
        <v>451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452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453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454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455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456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464</v>
      </c>
      <c r="B21" s="458"/>
      <c r="C21" s="458"/>
      <c r="D21" s="458"/>
      <c r="E21" s="458"/>
      <c r="F21" s="459"/>
    </row>
    <row r="22" spans="1:6" ht="25.35">
      <c r="A22" s="466" t="s">
        <v>443</v>
      </c>
      <c r="B22" s="466" t="s">
        <v>465</v>
      </c>
      <c r="C22" s="466" t="s">
        <v>466</v>
      </c>
      <c r="D22" s="466" t="s">
        <v>467</v>
      </c>
      <c r="E22" s="466" t="s">
        <v>468</v>
      </c>
      <c r="F22" s="477" t="s">
        <v>103</v>
      </c>
    </row>
    <row r="23" spans="1:6" ht="25.35">
      <c r="A23" s="468" t="s">
        <v>469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470</v>
      </c>
      <c r="B26" s="480"/>
      <c r="C26" s="480"/>
      <c r="D26" s="481"/>
      <c r="E26" s="478"/>
      <c r="F26" s="478"/>
    </row>
    <row r="27" spans="1:6">
      <c r="A27" s="482" t="s">
        <v>443</v>
      </c>
      <c r="B27" s="482" t="s">
        <v>100</v>
      </c>
      <c r="C27" s="482" t="s">
        <v>101</v>
      </c>
      <c r="D27" s="482" t="s">
        <v>103</v>
      </c>
      <c r="E27" s="482" t="s">
        <v>471</v>
      </c>
      <c r="F27" s="478"/>
    </row>
    <row r="28" spans="1:6" ht="16" customHeight="1">
      <c r="A28" s="468" t="s">
        <v>451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0.04</v>
      </c>
      <c r="F28" s="456"/>
    </row>
    <row r="29" spans="1:6" ht="16" customHeight="1">
      <c r="A29" s="468" t="s">
        <v>452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453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454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455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472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456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473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474</v>
      </c>
      <c r="B37" s="486" t="s">
        <v>475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4E66A02B-CC59-4D0E-81E2-495926198A27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9BAEAE6D-567E-4AAE-862A-F5A388362903}"/>
</file>

<file path=customXml/itemProps2.xml><?xml version="1.0" encoding="utf-8"?>
<ds:datastoreItem xmlns:ds="http://schemas.openxmlformats.org/officeDocument/2006/customXml" ds:itemID="{4E21C0AA-04C5-4D87-991B-5062446E4403}"/>
</file>

<file path=customXml/itemProps3.xml><?xml version="1.0" encoding="utf-8"?>
<ds:datastoreItem xmlns:ds="http://schemas.openxmlformats.org/officeDocument/2006/customXml" ds:itemID="{3E1FE90A-7851-4588-BBFB-93368A8756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2025-07-02T13:20:10Z</dcterms:created>
  <dcterms:modified xsi:type="dcterms:W3CDTF">2025-07-02T13:20:10Z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